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495" activeTab="2"/>
  </bookViews>
  <sheets>
    <sheet name="Profit &amp; Loss" sheetId="1" r:id="rId1"/>
    <sheet name="Balance Sheet" sheetId="2" r:id="rId2"/>
    <sheet name="Notes" sheetId="3" r:id="rId3"/>
  </sheets>
  <definedNames>
    <definedName name="_xlnm.Print_Area" localSheetId="1">'Balance Sheet'!$A$1:$H$57</definedName>
    <definedName name="_xlnm.Print_Area" localSheetId="2">'Notes'!$A$1:$K$147</definedName>
    <definedName name="_xlnm.Print_Area" localSheetId="0">'Profit &amp; Loss'!$A$1:$L$53</definedName>
  </definedNames>
  <calcPr fullCalcOnLoad="1"/>
</workbook>
</file>

<file path=xl/sharedStrings.xml><?xml version="1.0" encoding="utf-8"?>
<sst xmlns="http://schemas.openxmlformats.org/spreadsheetml/2006/main" count="224" uniqueCount="185">
  <si>
    <t>CHEMICAL COMPANY OF MALAYSIA BERHAD (5136-T)</t>
  </si>
  <si>
    <t>(Incorporated in Malaysia)</t>
  </si>
  <si>
    <t>QUARTERLY REPORT ON CONSOLIDATED RESULTS</t>
  </si>
  <si>
    <t>CONSOLIDATED PROFIT AND LOSS ACCOUNTS</t>
  </si>
  <si>
    <t>CUMULATIVE</t>
  </si>
  <si>
    <t>QUARTER 3</t>
  </si>
  <si>
    <t>9 MONTHS</t>
  </si>
  <si>
    <t xml:space="preserve">RM'000 </t>
  </si>
  <si>
    <t>RM'000</t>
  </si>
  <si>
    <t>Turnover</t>
  </si>
  <si>
    <t>(b)</t>
  </si>
  <si>
    <t>Investment income</t>
  </si>
  <si>
    <t>(c)</t>
  </si>
  <si>
    <t>Interest on borrowings</t>
  </si>
  <si>
    <t>Depreciation</t>
  </si>
  <si>
    <t>(d)</t>
  </si>
  <si>
    <t>Exceptional items</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</si>
  <si>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</si>
  <si>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</si>
  <si>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</si>
  <si>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</si>
  <si>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</si>
  <si>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</si>
  <si>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</si>
  <si>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</si>
  <si>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</si>
  <si>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</si>
  <si>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</si>
  <si>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CONSOLIDATED BALANCE SHEET</t>
  </si>
  <si>
    <t>AS AT</t>
  </si>
  <si>
    <t>30.09.99</t>
  </si>
  <si>
    <t>31.12.98</t>
  </si>
  <si>
    <t>- 3 -</t>
  </si>
  <si>
    <t>Notes :</t>
  </si>
  <si>
    <t>Accounting Policies</t>
  </si>
  <si>
    <t>Exceptional Items</t>
  </si>
  <si>
    <t>There were no exceptional items included in the results of the Group.</t>
  </si>
  <si>
    <t>Extraordinary Items</t>
  </si>
  <si>
    <t>There were no extraordinary items included in the results of the Group.</t>
  </si>
  <si>
    <t>Pre-acquisition Profit</t>
  </si>
  <si>
    <t>There were no pre-acquisition profits included in the results of the Group.</t>
  </si>
  <si>
    <t>Profit on Sale of Investments</t>
  </si>
  <si>
    <t>Quoted Securities</t>
  </si>
  <si>
    <t>a)</t>
  </si>
  <si>
    <t>Total Purchases</t>
  </si>
  <si>
    <t>Total Disposals</t>
  </si>
  <si>
    <t>Total Profit on Disposal</t>
  </si>
  <si>
    <t>b)</t>
  </si>
  <si>
    <t>At Cost</t>
  </si>
  <si>
    <t>- 4 -</t>
  </si>
  <si>
    <t>Changes in the Composition of the Group</t>
  </si>
  <si>
    <t>Seasonal or Cyclical Factors</t>
  </si>
  <si>
    <t>No. of</t>
  </si>
  <si>
    <t>Lowest</t>
  </si>
  <si>
    <t>Highest</t>
  </si>
  <si>
    <t>Average</t>
  </si>
  <si>
    <t>Total</t>
  </si>
  <si>
    <t>Month</t>
  </si>
  <si>
    <t>shares</t>
  </si>
  <si>
    <t>price paid</t>
  </si>
  <si>
    <t>Consideration</t>
  </si>
  <si>
    <t>purchased</t>
  </si>
  <si>
    <t>(RM)</t>
  </si>
  <si>
    <t>May</t>
  </si>
  <si>
    <t>June</t>
  </si>
  <si>
    <t>Group Borrowings and Debt Securities</t>
  </si>
  <si>
    <t>The Group borrowings as at 30 September 1999 are as follows:</t>
  </si>
  <si>
    <t xml:space="preserve">   Bank overdraft</t>
  </si>
  <si>
    <t xml:space="preserve">   Bankers acceptance</t>
  </si>
  <si>
    <t>Term Loans</t>
  </si>
  <si>
    <t xml:space="preserve">   Repayable within 12 months</t>
  </si>
  <si>
    <t xml:space="preserve">      Unsecured loan in US Dollars</t>
  </si>
  <si>
    <t xml:space="preserve">   Repayable after 12 months</t>
  </si>
  <si>
    <t xml:space="preserve">      Secured loans in Ringgit Malaysia</t>
  </si>
  <si>
    <t>- 5 -</t>
  </si>
  <si>
    <t>Contingent Liabilities</t>
  </si>
  <si>
    <t>Profit guarantee for CCM Bioscience Bhd</t>
  </si>
  <si>
    <t>Off Balance Sheet Financial Instruments</t>
  </si>
  <si>
    <t>Material Litigation</t>
  </si>
  <si>
    <t>Review of Performance of the Company and its Principal Subsidiaries</t>
  </si>
  <si>
    <t>Variance of Actual Profit  from Forecast Profit</t>
  </si>
  <si>
    <t>Not applicable.</t>
  </si>
  <si>
    <t>Dividend</t>
  </si>
  <si>
    <t>Year 2000 Issue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</si>
  <si>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</si>
  <si>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</si>
  <si>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</si>
  <si>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</si>
  <si>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</si>
  <si>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</si>
  <si>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</si>
  <si>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</si>
  <si>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</si>
  <si>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</si>
  <si>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</si>
  <si>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</si>
  <si>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Earnings per share based on 2(j) above after deducting any provision for preference dividends, if any:-</t>
  </si>
  <si>
    <t>(AUDITED)</t>
  </si>
  <si>
    <t>(UNAUDITED)</t>
  </si>
  <si>
    <t>(i)   Extraordinary items</t>
  </si>
  <si>
    <t>Profit after taxation attributable to members of the  Company</t>
  </si>
  <si>
    <t>1 (a)</t>
  </si>
  <si>
    <t>2 (a)</t>
  </si>
  <si>
    <t>Fixed Assets</t>
  </si>
  <si>
    <t>Investment in Associated Companies</t>
  </si>
  <si>
    <t>Long Term Investments</t>
  </si>
  <si>
    <t>Research and Development Expenditure</t>
  </si>
  <si>
    <t>Stocks</t>
  </si>
  <si>
    <t>Trade Debtors</t>
  </si>
  <si>
    <t>Other Debtors</t>
  </si>
  <si>
    <t>Short Term Investments</t>
  </si>
  <si>
    <t>Cash and Bank Balances</t>
  </si>
  <si>
    <t>Trade Creditors</t>
  </si>
  <si>
    <t>Other Creditors</t>
  </si>
  <si>
    <t>Short Term Borrowings</t>
  </si>
  <si>
    <t>Term Loan</t>
  </si>
  <si>
    <t>Proposed Dividend</t>
  </si>
  <si>
    <t>Current Assets</t>
  </si>
  <si>
    <t>Current Liabilities</t>
  </si>
  <si>
    <t>Net Current Assets</t>
  </si>
  <si>
    <t>Net Assets Employed</t>
  </si>
  <si>
    <t>Shareholders' Funds</t>
  </si>
  <si>
    <t>Share Capital</t>
  </si>
  <si>
    <t>Treasury Shares</t>
  </si>
  <si>
    <t>Share Premium</t>
  </si>
  <si>
    <t>Revaluation Reserves</t>
  </si>
  <si>
    <t>Foreign Translation Reserve</t>
  </si>
  <si>
    <t>Capital Redemption Reserve</t>
  </si>
  <si>
    <t>Revenue Reserves</t>
  </si>
  <si>
    <t>Minority Interests</t>
  </si>
  <si>
    <t>Long Term Borrowings</t>
  </si>
  <si>
    <t>Bonds</t>
  </si>
  <si>
    <t>Deferred Liabilities</t>
  </si>
  <si>
    <t>Net tangible assets per share (sen)</t>
  </si>
  <si>
    <t>July</t>
  </si>
  <si>
    <t>August</t>
  </si>
  <si>
    <t>September</t>
  </si>
  <si>
    <t>4 November 1999</t>
  </si>
  <si>
    <t xml:space="preserve">   Agrochemicals</t>
  </si>
  <si>
    <t xml:space="preserve">   Fertilizers</t>
  </si>
  <si>
    <t xml:space="preserve">   Healthcare</t>
  </si>
  <si>
    <t xml:space="preserve">   Others</t>
  </si>
  <si>
    <t xml:space="preserve">   Industrial Chemicals</t>
  </si>
  <si>
    <t>Profit on sale of investments for the current financial year to date amounted to RM15.4 million.</t>
  </si>
  <si>
    <t>Share buy-backs</t>
  </si>
  <si>
    <t xml:space="preserve">       ordinary shares) (sen)</t>
  </si>
  <si>
    <t>(i)   Basic (based on 177,782,549 ordinary</t>
  </si>
  <si>
    <t>(ii)  Fully diluted (based on 234,058,899</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</si>
  <si>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</si>
  <si>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</si>
  <si>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</si>
  <si>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</si>
  <si>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Investments in quoted shares as at 30 September 1999 are as follows:</t>
  </si>
  <si>
    <t>Provision for diminution in value</t>
  </si>
  <si>
    <t xml:space="preserve">-       </t>
  </si>
  <si>
    <t>At Book Value</t>
  </si>
  <si>
    <t>Market Value</t>
  </si>
  <si>
    <t>Contingent liabilities of the Group as at 28 October 1999 (the latest practicable date which is not earlier than 7 days from the date of issue of this quarterly report) comprise the following:</t>
  </si>
  <si>
    <t>The accounts of the Group are prepared using the same accounting policies, methods of computation and basis of consolidation as those used in the preparation of the most recent annual financial statement.</t>
  </si>
  <si>
    <t>Taxation charge for the Group includes deferred taxation and adjustment for over-provisions in respect of prior years.</t>
  </si>
  <si>
    <t>Total purchases and disposals of quoted securities for the current financial year to date are as follows:</t>
  </si>
  <si>
    <t>In the ordinary course of business, one of the subsidiaries has taken legal action to recover overdue trade debts and has been subject to counter claims in defence.  The directors do not expect any material losses to arise on such counter claims.</t>
  </si>
  <si>
    <t>The Group does not have any financial instruments with off balance sheet risk as at 28 October 1999, the latest practicable date which is not earlier than 7 days from the date of issue of this quarterly report.</t>
  </si>
  <si>
    <t>The Group is not engaged in any material litigation as at 28 October 1999, the latest practicable date which is not earlier than 7 days from the date of issue of this quarterly report.</t>
  </si>
  <si>
    <t>Current Year Prospects</t>
  </si>
  <si>
    <t>In the opinion of the Directors, the results for the current financial year to date have not been affected by any transaction or event of a material or unusual nature which has arisen between 30 September and the date of this announcement.</t>
  </si>
  <si>
    <t>All businesses are expected to perform at current levels.</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</si>
  <si>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</si>
  <si>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</si>
  <si>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</si>
  <si>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FOR THE FINANCIAL PERIOD ENDED 30 SEPTEMBER 1999</t>
  </si>
  <si>
    <t>The Group's unaudited results for the financial quarter ended 30 September 1999 are summarised as below:</t>
  </si>
  <si>
    <t>There were no changes in composition of the Group during the current financial year to date except for disposal of 3,719,000 shares in CCM Bioscience Bhd, reducing the current shareholding in the company to 32% from 42.94% as at 31 December 1998.</t>
  </si>
  <si>
    <t>During the first nine months of 1999, 856,000 shares of RM1.00 each were purchased and retained as Treasury Shares.  This is in accordance with Section 67A of Companies Act, 1965.  The issued and paid up share capital of the Company remained at RM178,129,382.</t>
  </si>
  <si>
    <t>Short Term Bank Borrowings (unsecured)</t>
  </si>
  <si>
    <t>Segmental Information</t>
  </si>
  <si>
    <t>Profit before tax eased 19% to RM21.2 million this quarter from RM26.1 million recorded in the second quarter largely due to reduced profits arising from sales of investments and profits from an associated company.</t>
  </si>
  <si>
    <t>Turnover   (RM'000)</t>
  </si>
  <si>
    <t>Profit before taxation (RM'000)</t>
  </si>
  <si>
    <t>Net assets employed (RM'000)</t>
  </si>
  <si>
    <t>The CCM Group of Companies is Y2K ready.  The Group has incurred about RM2 million to address the Y2K issue.  Contingency plans are in place in the event of failure.</t>
  </si>
  <si>
    <t>The Group registered a turnover and profit before taxation of RM418.8 million and RM58.7 million respectively for the current financial year to date.  In comparison with the similar period in 1998, turnover has increased by 5% and profit before tax has surged by 24%.  This is mainly attributable to improved operational results from the Chemicals and Fertilizers divisions and gains on sale of investments.</t>
  </si>
  <si>
    <t>The Board of Directors declared a tax exempt interim dividend of 6.0 sen per share which was paid on 17 September 1999.</t>
  </si>
  <si>
    <t>On 15 December 1998, the Company entered into a conditional sale and purchase agreement with a third party to sell 32% of its equity interest in CCM Bioscience Bhd for RM33.728 million cash.  The expected profit from the sale for the Company and the Group is approximately RM26 million and RM6 million respectively.</t>
  </si>
  <si>
    <t>Sales of the Fertilizers division is seasonal and dependent on weather conditions while sales of the Chemicals division is normally lower during festive months.</t>
  </si>
</sst>
</file>

<file path=xl/styles.xml><?xml version="1.0" encoding="utf-8"?>
<styleSheet xmlns="http://schemas.openxmlformats.org/spreadsheetml/2006/main">
  <numFmts count="2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_ ;[Red]\-#,##0.00\ "/>
    <numFmt numFmtId="171" formatCode="#,##0_ ;[Red]\-#,##0\ "/>
    <numFmt numFmtId="172" formatCode="00000"/>
    <numFmt numFmtId="173" formatCode="0_ ;[Red]\-0\ "/>
    <numFmt numFmtId="174" formatCode="#,##0_ ;[Red]\(#,##0\)"/>
    <numFmt numFmtId="175" formatCode="#,##0.0000"/>
    <numFmt numFmtId="176" formatCode="0.0"/>
    <numFmt numFmtId="177" formatCode="#,##0.0_ ;[Red]\-#,##0.0"/>
  </numFmts>
  <fonts count="3">
    <font>
      <sz val="10"/>
      <name val="Book Antiqua"/>
      <family val="0"/>
    </font>
    <font>
      <sz val="12"/>
      <name val="Times New Roman"/>
      <family val="1"/>
    </font>
    <font>
      <b/>
      <sz val="12"/>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1"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1" fontId="1" fillId="0" borderId="0" xfId="0" applyNumberFormat="1" applyFont="1" applyAlignment="1">
      <alignment/>
    </xf>
    <xf numFmtId="173"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74" fontId="2" fillId="0" borderId="2" xfId="0" applyNumberFormat="1" applyFont="1" applyBorder="1" applyAlignment="1">
      <alignment/>
    </xf>
    <xf numFmtId="174" fontId="2" fillId="0" borderId="0" xfId="0" applyNumberFormat="1" applyFont="1" applyBorder="1" applyAlignment="1">
      <alignment/>
    </xf>
    <xf numFmtId="174" fontId="1" fillId="0" borderId="2" xfId="0" applyNumberFormat="1" applyFont="1" applyBorder="1" applyAlignment="1">
      <alignment/>
    </xf>
    <xf numFmtId="174" fontId="1" fillId="0" borderId="0" xfId="0" applyNumberFormat="1" applyFont="1" applyBorder="1" applyAlignment="1">
      <alignment/>
    </xf>
    <xf numFmtId="174" fontId="1" fillId="0" borderId="1" xfId="0" applyNumberFormat="1" applyFont="1" applyBorder="1" applyAlignment="1">
      <alignment/>
    </xf>
    <xf numFmtId="174" fontId="1" fillId="0" borderId="0" xfId="0" applyNumberFormat="1" applyFont="1" applyAlignment="1">
      <alignment/>
    </xf>
    <xf numFmtId="174" fontId="2" fillId="0" borderId="4" xfId="0" applyNumberFormat="1" applyFont="1" applyBorder="1" applyAlignment="1">
      <alignment/>
    </xf>
    <xf numFmtId="174" fontId="2" fillId="0" borderId="5" xfId="0" applyNumberFormat="1" applyFont="1" applyBorder="1" applyAlignment="1">
      <alignment/>
    </xf>
    <xf numFmtId="174" fontId="1" fillId="0" borderId="4" xfId="0" applyNumberFormat="1" applyFont="1" applyBorder="1" applyAlignment="1">
      <alignment/>
    </xf>
    <xf numFmtId="174" fontId="1" fillId="0" borderId="6" xfId="0" applyNumberFormat="1" applyFont="1" applyBorder="1" applyAlignment="1">
      <alignment/>
    </xf>
    <xf numFmtId="174" fontId="2" fillId="0" borderId="7" xfId="0" applyNumberFormat="1" applyFont="1" applyBorder="1" applyAlignment="1">
      <alignment/>
    </xf>
    <xf numFmtId="174" fontId="2" fillId="0" borderId="8" xfId="0" applyNumberFormat="1" applyFont="1" applyBorder="1" applyAlignment="1">
      <alignment/>
    </xf>
    <xf numFmtId="174" fontId="1" fillId="0" borderId="7" xfId="0" applyNumberFormat="1" applyFont="1" applyBorder="1" applyAlignment="1">
      <alignment/>
    </xf>
    <xf numFmtId="174" fontId="1" fillId="0" borderId="9" xfId="0" applyNumberFormat="1" applyFont="1" applyBorder="1" applyAlignment="1">
      <alignment/>
    </xf>
    <xf numFmtId="174" fontId="1" fillId="0" borderId="1" xfId="0" applyNumberFormat="1" applyFont="1" applyBorder="1" applyAlignment="1">
      <alignment vertical="top" wrapText="1"/>
    </xf>
    <xf numFmtId="174" fontId="1" fillId="0" borderId="0" xfId="0" applyNumberFormat="1" applyFont="1" applyAlignment="1">
      <alignment vertical="top" wrapText="1"/>
    </xf>
    <xf numFmtId="174" fontId="2" fillId="0" borderId="2" xfId="0" applyNumberFormat="1" applyFont="1" applyBorder="1" applyAlignment="1">
      <alignment/>
    </xf>
    <xf numFmtId="174" fontId="2" fillId="0" borderId="0" xfId="0" applyNumberFormat="1" applyFont="1" applyBorder="1" applyAlignment="1">
      <alignment/>
    </xf>
    <xf numFmtId="174" fontId="1" fillId="0" borderId="2" xfId="0" applyNumberFormat="1" applyFont="1" applyBorder="1" applyAlignment="1">
      <alignment/>
    </xf>
    <xf numFmtId="174" fontId="1" fillId="0" borderId="0" xfId="0" applyNumberFormat="1" applyFont="1" applyBorder="1" applyAlignment="1">
      <alignment/>
    </xf>
    <xf numFmtId="174" fontId="1" fillId="0" borderId="1" xfId="0" applyNumberFormat="1" applyFont="1" applyBorder="1" applyAlignment="1">
      <alignment/>
    </xf>
    <xf numFmtId="174" fontId="1" fillId="0" borderId="5" xfId="0" applyNumberFormat="1" applyFont="1" applyBorder="1" applyAlignment="1">
      <alignment/>
    </xf>
    <xf numFmtId="174" fontId="2" fillId="0" borderId="0" xfId="0" applyNumberFormat="1" applyFont="1" applyAlignment="1">
      <alignment/>
    </xf>
    <xf numFmtId="174" fontId="2" fillId="0" borderId="10" xfId="0" applyNumberFormat="1" applyFont="1" applyBorder="1" applyAlignment="1">
      <alignment/>
    </xf>
    <xf numFmtId="174" fontId="1" fillId="0" borderId="10" xfId="0" applyNumberFormat="1" applyFont="1" applyBorder="1" applyAlignment="1">
      <alignment/>
    </xf>
    <xf numFmtId="174" fontId="2" fillId="0" borderId="3" xfId="0" applyNumberFormat="1" applyFont="1" applyBorder="1" applyAlignment="1">
      <alignment/>
    </xf>
    <xf numFmtId="174" fontId="1" fillId="0" borderId="3" xfId="0" applyNumberFormat="1" applyFont="1" applyBorder="1" applyAlignment="1">
      <alignment/>
    </xf>
    <xf numFmtId="174" fontId="2" fillId="0" borderId="11" xfId="0" applyNumberFormat="1" applyFont="1" applyBorder="1" applyAlignment="1">
      <alignment/>
    </xf>
    <xf numFmtId="174"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175" fontId="1" fillId="0" borderId="12" xfId="0" applyNumberFormat="1"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76" fontId="2" fillId="0" borderId="4" xfId="0" applyNumberFormat="1" applyFont="1" applyBorder="1" applyAlignment="1">
      <alignment/>
    </xf>
    <xf numFmtId="176" fontId="2" fillId="0" borderId="5" xfId="0" applyNumberFormat="1" applyFont="1" applyBorder="1" applyAlignment="1">
      <alignment/>
    </xf>
    <xf numFmtId="176" fontId="1" fillId="0" borderId="4" xfId="0" applyNumberFormat="1" applyFont="1" applyBorder="1" applyAlignment="1">
      <alignment/>
    </xf>
    <xf numFmtId="176" fontId="1" fillId="0" borderId="5" xfId="0" applyNumberFormat="1" applyFont="1" applyBorder="1" applyAlignment="1">
      <alignment/>
    </xf>
    <xf numFmtId="174" fontId="1" fillId="0" borderId="2" xfId="0" applyNumberFormat="1" applyFont="1" applyBorder="1" applyAlignment="1">
      <alignment horizontal="right"/>
    </xf>
    <xf numFmtId="177" fontId="2" fillId="0" borderId="2" xfId="0" applyNumberFormat="1" applyFont="1" applyBorder="1" applyAlignment="1">
      <alignment/>
    </xf>
    <xf numFmtId="177" fontId="2" fillId="0" borderId="0" xfId="0" applyNumberFormat="1" applyFont="1" applyBorder="1" applyAlignment="1">
      <alignment/>
    </xf>
    <xf numFmtId="177" fontId="1" fillId="0" borderId="2" xfId="0" applyNumberFormat="1" applyFont="1" applyBorder="1" applyAlignment="1">
      <alignment/>
    </xf>
    <xf numFmtId="177" fontId="1" fillId="0" borderId="0" xfId="0" applyNumberFormat="1" applyFont="1" applyBorder="1" applyAlignment="1">
      <alignment/>
    </xf>
    <xf numFmtId="177" fontId="1" fillId="0" borderId="1" xfId="0" applyNumberFormat="1" applyFont="1" applyBorder="1" applyAlignment="1">
      <alignment/>
    </xf>
    <xf numFmtId="4" fontId="1" fillId="0" borderId="2" xfId="0" applyNumberFormat="1" applyFont="1" applyBorder="1" applyAlignment="1">
      <alignment horizontal="righ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3" fontId="1" fillId="0" borderId="1" xfId="0" applyNumberFormat="1" applyFont="1" applyBorder="1" applyAlignment="1">
      <alignment horizontal="center"/>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74" fontId="1" fillId="0" borderId="12" xfId="0" applyNumberFormat="1" applyFont="1" applyBorder="1" applyAlignment="1">
      <alignment/>
    </xf>
    <xf numFmtId="174" fontId="1" fillId="0" borderId="15" xfId="0" applyNumberFormat="1" applyFont="1" applyBorder="1" applyAlignment="1">
      <alignment/>
    </xf>
    <xf numFmtId="174"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174" fontId="1" fillId="0" borderId="12" xfId="0" applyNumberFormat="1" applyFont="1" applyBorder="1" applyAlignment="1" quotePrefix="1">
      <alignment horizontal="right"/>
    </xf>
    <xf numFmtId="0" fontId="1" fillId="0" borderId="17" xfId="0" applyFont="1" applyBorder="1" applyAlignment="1">
      <alignment horizontal="center"/>
    </xf>
    <xf numFmtId="177" fontId="1" fillId="0" borderId="2" xfId="0" applyNumberFormat="1" applyFont="1" applyBorder="1" applyAlignment="1">
      <alignment horizontal="center"/>
    </xf>
    <xf numFmtId="177" fontId="1" fillId="0" borderId="1" xfId="0" applyNumberFormat="1" applyFont="1" applyBorder="1" applyAlignment="1">
      <alignment horizontal="center"/>
    </xf>
    <xf numFmtId="0" fontId="2" fillId="0" borderId="0" xfId="0" applyFont="1" applyAlignment="1">
      <alignment horizontal="center"/>
    </xf>
    <xf numFmtId="174" fontId="2" fillId="0" borderId="2" xfId="0" applyNumberFormat="1" applyFont="1" applyBorder="1" applyAlignment="1">
      <alignment horizontal="center"/>
    </xf>
    <xf numFmtId="174" fontId="2" fillId="0" borderId="1" xfId="0" applyNumberFormat="1" applyFont="1" applyBorder="1" applyAlignment="1">
      <alignment horizontal="center"/>
    </xf>
    <xf numFmtId="174" fontId="1" fillId="0" borderId="2" xfId="0" applyNumberFormat="1" applyFont="1" applyBorder="1" applyAlignment="1">
      <alignment horizontal="center"/>
    </xf>
    <xf numFmtId="174" fontId="1" fillId="0" borderId="1"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O53"/>
  <sheetViews>
    <sheetView showGridLines="0" zoomScale="80" zoomScaleNormal="80" workbookViewId="0" topLeftCell="D42">
      <selection activeCell="N48" sqref="N48"/>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c r="N2" s="2"/>
    </row>
    <row r="3" ht="15.75"/>
    <row r="4" ht="5.25" customHeight="1"/>
    <row r="5" spans="1:12" ht="15.75">
      <c r="A5" s="97" t="s">
        <v>0</v>
      </c>
      <c r="B5" s="97"/>
      <c r="C5" s="97"/>
      <c r="D5" s="97"/>
      <c r="E5" s="97"/>
      <c r="F5" s="97"/>
      <c r="G5" s="97"/>
      <c r="H5" s="97"/>
      <c r="I5" s="97"/>
      <c r="J5" s="97"/>
      <c r="K5" s="97"/>
      <c r="L5" s="97"/>
    </row>
    <row r="6" spans="1:12" ht="15.75">
      <c r="A6" s="97" t="s">
        <v>1</v>
      </c>
      <c r="B6" s="97"/>
      <c r="C6" s="97"/>
      <c r="D6" s="97"/>
      <c r="E6" s="97"/>
      <c r="F6" s="97"/>
      <c r="G6" s="97"/>
      <c r="H6" s="97"/>
      <c r="I6" s="97"/>
      <c r="J6" s="97"/>
      <c r="K6" s="97"/>
      <c r="L6" s="97"/>
    </row>
    <row r="7" ht="9.75" customHeight="1"/>
    <row r="8" spans="1:12" ht="15.75">
      <c r="A8" s="97" t="s">
        <v>2</v>
      </c>
      <c r="B8" s="97"/>
      <c r="C8" s="97"/>
      <c r="D8" s="97"/>
      <c r="E8" s="97"/>
      <c r="F8" s="97"/>
      <c r="G8" s="97"/>
      <c r="H8" s="97"/>
      <c r="I8" s="97"/>
      <c r="J8" s="97"/>
      <c r="K8" s="97"/>
      <c r="L8" s="97"/>
    </row>
    <row r="9" spans="1:12" ht="15.75">
      <c r="A9" s="97" t="s">
        <v>170</v>
      </c>
      <c r="B9" s="97"/>
      <c r="C9" s="97"/>
      <c r="D9" s="97"/>
      <c r="E9" s="97"/>
      <c r="F9" s="97"/>
      <c r="G9" s="97"/>
      <c r="H9" s="97"/>
      <c r="I9" s="97"/>
      <c r="J9" s="97"/>
      <c r="K9" s="97"/>
      <c r="L9" s="97"/>
    </row>
    <row r="11" ht="15.75">
      <c r="A11" s="1" t="s">
        <v>171</v>
      </c>
    </row>
    <row r="13" spans="1:2" ht="15.75">
      <c r="A13" s="5" t="s">
        <v>3</v>
      </c>
      <c r="B13" s="5"/>
    </row>
    <row r="14" ht="9.75" customHeight="1"/>
    <row r="15" spans="5:12" ht="15" customHeight="1">
      <c r="E15" s="108" t="s">
        <v>5</v>
      </c>
      <c r="F15" s="109"/>
      <c r="G15" s="109"/>
      <c r="H15" s="109"/>
      <c r="I15" s="105" t="s">
        <v>4</v>
      </c>
      <c r="J15" s="106"/>
      <c r="K15" s="106"/>
      <c r="L15" s="107"/>
    </row>
    <row r="16" spans="5:12" ht="15" customHeight="1">
      <c r="E16" s="110"/>
      <c r="F16" s="111"/>
      <c r="G16" s="111"/>
      <c r="H16" s="111"/>
      <c r="I16" s="102" t="s">
        <v>6</v>
      </c>
      <c r="J16" s="103"/>
      <c r="K16" s="103"/>
      <c r="L16" s="104"/>
    </row>
    <row r="17" spans="5:12" ht="15" customHeight="1">
      <c r="E17" s="105">
        <v>1999</v>
      </c>
      <c r="F17" s="106"/>
      <c r="G17" s="112">
        <v>1998</v>
      </c>
      <c r="H17" s="94"/>
      <c r="I17" s="105">
        <v>1999</v>
      </c>
      <c r="J17" s="106"/>
      <c r="K17" s="112">
        <v>1998</v>
      </c>
      <c r="L17" s="94"/>
    </row>
    <row r="18" spans="5:12" ht="15" customHeight="1">
      <c r="E18" s="102" t="s">
        <v>7</v>
      </c>
      <c r="F18" s="103"/>
      <c r="G18" s="113" t="s">
        <v>8</v>
      </c>
      <c r="H18" s="114"/>
      <c r="I18" s="102" t="s">
        <v>7</v>
      </c>
      <c r="J18" s="103"/>
      <c r="K18" s="113" t="s">
        <v>8</v>
      </c>
      <c r="L18" s="114"/>
    </row>
    <row r="19" spans="5:15" ht="9.75" customHeight="1">
      <c r="E19" s="10"/>
      <c r="F19" s="11"/>
      <c r="G19" s="10"/>
      <c r="H19" s="11"/>
      <c r="I19" s="10"/>
      <c r="J19" s="11"/>
      <c r="K19" s="10"/>
      <c r="L19" s="9"/>
      <c r="N19" s="17"/>
      <c r="O19" s="17"/>
    </row>
    <row r="20" spans="1:15" ht="15" customHeight="1">
      <c r="A20" s="13" t="s">
        <v>101</v>
      </c>
      <c r="B20" s="13"/>
      <c r="C20" s="1" t="s">
        <v>9</v>
      </c>
      <c r="E20" s="21">
        <v>151478</v>
      </c>
      <c r="F20" s="22"/>
      <c r="G20" s="23">
        <v>146147</v>
      </c>
      <c r="H20" s="24"/>
      <c r="I20" s="21">
        <v>418784</v>
      </c>
      <c r="J20" s="22"/>
      <c r="K20" s="23">
        <v>396863</v>
      </c>
      <c r="L20" s="25"/>
      <c r="M20" s="26"/>
      <c r="N20" s="26"/>
      <c r="O20" s="26"/>
    </row>
    <row r="21" spans="1:15" ht="15" customHeight="1">
      <c r="A21" s="13" t="s">
        <v>10</v>
      </c>
      <c r="B21" s="13"/>
      <c r="C21" s="1" t="s">
        <v>11</v>
      </c>
      <c r="E21" s="21">
        <v>7352</v>
      </c>
      <c r="F21" s="22"/>
      <c r="G21" s="23">
        <v>261</v>
      </c>
      <c r="H21" s="24"/>
      <c r="I21" s="21">
        <v>16785</v>
      </c>
      <c r="J21" s="22"/>
      <c r="K21" s="23">
        <v>679</v>
      </c>
      <c r="L21" s="25"/>
      <c r="M21" s="26"/>
      <c r="N21" s="26"/>
      <c r="O21" s="26"/>
    </row>
    <row r="22" spans="1:15" ht="15" customHeight="1">
      <c r="A22" s="14" t="s">
        <v>12</v>
      </c>
      <c r="B22" s="14"/>
      <c r="C22" s="8" t="s">
        <v>26</v>
      </c>
      <c r="E22" s="21">
        <v>1619</v>
      </c>
      <c r="F22" s="22"/>
      <c r="G22" s="23">
        <v>2009</v>
      </c>
      <c r="H22" s="24"/>
      <c r="I22" s="21">
        <v>5021</v>
      </c>
      <c r="J22" s="22"/>
      <c r="K22" s="23">
        <v>6968</v>
      </c>
      <c r="L22" s="25"/>
      <c r="M22" s="26"/>
      <c r="N22" s="26"/>
      <c r="O22" s="26"/>
    </row>
    <row r="23" spans="1:15" ht="7.5" customHeight="1" thickBot="1">
      <c r="A23" s="13"/>
      <c r="B23" s="13"/>
      <c r="E23" s="27"/>
      <c r="F23" s="28"/>
      <c r="G23" s="29"/>
      <c r="H23" s="30"/>
      <c r="I23" s="27"/>
      <c r="J23" s="28"/>
      <c r="K23" s="29"/>
      <c r="L23" s="30"/>
      <c r="M23" s="26"/>
      <c r="N23" s="24"/>
      <c r="O23" s="26"/>
    </row>
    <row r="24" spans="1:15" ht="62.25" customHeight="1" thickTop="1">
      <c r="A24" s="14" t="s">
        <v>102</v>
      </c>
      <c r="B24" s="14"/>
      <c r="C24" s="4" t="s">
        <v>149</v>
      </c>
      <c r="E24" s="21">
        <f>21047-E25-E26</f>
        <v>30529</v>
      </c>
      <c r="F24" s="22"/>
      <c r="G24" s="23">
        <f>12872-G25-G26</f>
        <v>22494</v>
      </c>
      <c r="H24" s="24"/>
      <c r="I24" s="21">
        <f>53206-I25-I26</f>
        <v>79268</v>
      </c>
      <c r="J24" s="22"/>
      <c r="K24" s="23">
        <f>42454-K25-K26</f>
        <v>69772</v>
      </c>
      <c r="L24" s="25"/>
      <c r="M24" s="26"/>
      <c r="N24" s="26"/>
      <c r="O24" s="26"/>
    </row>
    <row r="25" spans="1:15" ht="15" customHeight="1">
      <c r="A25" s="13" t="s">
        <v>10</v>
      </c>
      <c r="B25" s="13"/>
      <c r="C25" s="1" t="s">
        <v>13</v>
      </c>
      <c r="E25" s="21">
        <v>-2661</v>
      </c>
      <c r="F25" s="22"/>
      <c r="G25" s="23">
        <v>-3067</v>
      </c>
      <c r="H25" s="24"/>
      <c r="I25" s="21">
        <v>-6389</v>
      </c>
      <c r="J25" s="22"/>
      <c r="K25" s="23">
        <v>-7886</v>
      </c>
      <c r="L25" s="25"/>
      <c r="M25" s="26"/>
      <c r="N25" s="26"/>
      <c r="O25" s="26"/>
    </row>
    <row r="26" spans="1:15" ht="15" customHeight="1">
      <c r="A26" s="13" t="s">
        <v>12</v>
      </c>
      <c r="B26" s="13"/>
      <c r="C26" s="1" t="s">
        <v>14</v>
      </c>
      <c r="E26" s="21">
        <f>-19673+12852</f>
        <v>-6821</v>
      </c>
      <c r="F26" s="22"/>
      <c r="G26" s="23">
        <f>-19432+12877</f>
        <v>-6555</v>
      </c>
      <c r="H26" s="24"/>
      <c r="I26" s="21">
        <v>-19673</v>
      </c>
      <c r="J26" s="22"/>
      <c r="K26" s="23">
        <v>-19432</v>
      </c>
      <c r="L26" s="25"/>
      <c r="M26" s="26"/>
      <c r="N26" s="26"/>
      <c r="O26" s="26"/>
    </row>
    <row r="27" spans="1:15" ht="15" customHeight="1">
      <c r="A27" s="13" t="s">
        <v>15</v>
      </c>
      <c r="B27" s="13"/>
      <c r="C27" s="1" t="s">
        <v>16</v>
      </c>
      <c r="E27" s="98" t="s">
        <v>17</v>
      </c>
      <c r="F27" s="99"/>
      <c r="G27" s="100" t="s">
        <v>17</v>
      </c>
      <c r="H27" s="101"/>
      <c r="I27" s="98" t="s">
        <v>17</v>
      </c>
      <c r="J27" s="99"/>
      <c r="K27" s="100" t="s">
        <v>17</v>
      </c>
      <c r="L27" s="101"/>
      <c r="M27" s="26"/>
      <c r="N27" s="26"/>
      <c r="O27" s="26"/>
    </row>
    <row r="28" spans="1:15" ht="7.5" customHeight="1">
      <c r="A28" s="13"/>
      <c r="B28" s="13"/>
      <c r="E28" s="31"/>
      <c r="F28" s="32"/>
      <c r="G28" s="33"/>
      <c r="H28" s="34"/>
      <c r="I28" s="31"/>
      <c r="J28" s="32"/>
      <c r="K28" s="33"/>
      <c r="L28" s="34"/>
      <c r="M28" s="26"/>
      <c r="N28" s="26"/>
      <c r="O28" s="26"/>
    </row>
    <row r="29" spans="1:15" ht="63">
      <c r="A29" s="14" t="s">
        <v>18</v>
      </c>
      <c r="B29" s="14"/>
      <c r="C29" s="8" t="s">
        <v>19</v>
      </c>
      <c r="E29" s="21">
        <f>SUM(E24:F28)</f>
        <v>21047</v>
      </c>
      <c r="F29" s="22">
        <f>SUM(F24:G28)</f>
        <v>12872</v>
      </c>
      <c r="G29" s="39">
        <f>SUM(G24:H28)</f>
        <v>12872</v>
      </c>
      <c r="H29" s="24">
        <f>SUM(H24:I28)</f>
        <v>53206</v>
      </c>
      <c r="I29" s="21">
        <f>SUM(I24:J28)</f>
        <v>53206</v>
      </c>
      <c r="J29" s="22"/>
      <c r="K29" s="23">
        <f>SUM(K24:L28)</f>
        <v>42454</v>
      </c>
      <c r="L29" s="25"/>
      <c r="M29" s="26"/>
      <c r="N29" s="26"/>
      <c r="O29" s="26"/>
    </row>
    <row r="30" spans="1:15" ht="15.75">
      <c r="A30" s="15" t="s">
        <v>20</v>
      </c>
      <c r="B30" s="15"/>
      <c r="C30" s="8" t="s">
        <v>87</v>
      </c>
      <c r="E30" s="37">
        <v>150</v>
      </c>
      <c r="F30" s="38"/>
      <c r="G30" s="67">
        <v>2209</v>
      </c>
      <c r="H30" s="40"/>
      <c r="I30" s="37">
        <v>5544</v>
      </c>
      <c r="J30" s="38"/>
      <c r="K30" s="39">
        <v>5047</v>
      </c>
      <c r="L30" s="35"/>
      <c r="M30" s="36"/>
      <c r="N30" s="26"/>
      <c r="O30" s="26"/>
    </row>
    <row r="31" spans="1:15" ht="7.5" customHeight="1">
      <c r="A31" s="13"/>
      <c r="B31" s="13"/>
      <c r="E31" s="31"/>
      <c r="F31" s="32"/>
      <c r="G31" s="33"/>
      <c r="H31" s="34"/>
      <c r="I31" s="31"/>
      <c r="J31" s="32"/>
      <c r="K31" s="33"/>
      <c r="L31" s="34"/>
      <c r="M31" s="26"/>
      <c r="N31" s="26"/>
      <c r="O31" s="26"/>
    </row>
    <row r="32" spans="1:15" ht="31.5">
      <c r="A32" s="14" t="s">
        <v>21</v>
      </c>
      <c r="B32" s="14"/>
      <c r="C32" s="8" t="s">
        <v>88</v>
      </c>
      <c r="E32" s="21">
        <f>SUM(E29:E31)</f>
        <v>21197</v>
      </c>
      <c r="F32" s="22"/>
      <c r="G32" s="23">
        <f>SUM(G29:G31)</f>
        <v>15081</v>
      </c>
      <c r="H32" s="24"/>
      <c r="I32" s="21">
        <f>SUM(I29:I31)</f>
        <v>58750</v>
      </c>
      <c r="J32" s="22"/>
      <c r="K32" s="23">
        <f>SUM(K29:K31)</f>
        <v>47501</v>
      </c>
      <c r="L32" s="25"/>
      <c r="M32" s="26"/>
      <c r="N32" s="26"/>
      <c r="O32" s="26"/>
    </row>
    <row r="33" spans="1:15" ht="15" customHeight="1">
      <c r="A33" s="13" t="s">
        <v>22</v>
      </c>
      <c r="B33" s="13"/>
      <c r="C33" s="1" t="s">
        <v>23</v>
      </c>
      <c r="E33" s="21">
        <v>-753</v>
      </c>
      <c r="F33" s="22"/>
      <c r="G33" s="23">
        <v>-4179</v>
      </c>
      <c r="H33" s="24"/>
      <c r="I33" s="21">
        <v>-2191</v>
      </c>
      <c r="J33" s="22"/>
      <c r="K33" s="23">
        <v>-11947</v>
      </c>
      <c r="L33" s="25"/>
      <c r="M33" s="26"/>
      <c r="N33" s="26"/>
      <c r="O33" s="26"/>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24</v>
      </c>
      <c r="B36" s="13"/>
      <c r="C36" s="1" t="s">
        <v>150</v>
      </c>
      <c r="E36" s="21"/>
      <c r="F36" s="22"/>
      <c r="G36" s="23"/>
      <c r="H36" s="24"/>
      <c r="I36" s="21"/>
      <c r="J36" s="22"/>
      <c r="K36" s="23"/>
      <c r="L36" s="25"/>
      <c r="M36" s="26"/>
      <c r="N36" s="26"/>
      <c r="O36" s="26"/>
    </row>
    <row r="37" spans="1:15" ht="15" customHeight="1">
      <c r="A37" s="13"/>
      <c r="B37" s="13"/>
      <c r="C37" s="1" t="s">
        <v>151</v>
      </c>
      <c r="E37" s="21">
        <f>SUM(E32:E36)</f>
        <v>20444</v>
      </c>
      <c r="F37" s="22"/>
      <c r="G37" s="23">
        <f>SUM(G32:G36)</f>
        <v>10902</v>
      </c>
      <c r="H37" s="24"/>
      <c r="I37" s="21">
        <f>SUM(I32:I36)</f>
        <v>56559</v>
      </c>
      <c r="J37" s="22"/>
      <c r="K37" s="23">
        <f>SUM(K32:K36)</f>
        <v>35554</v>
      </c>
      <c r="L37" s="25"/>
      <c r="M37" s="26"/>
      <c r="N37" s="26"/>
      <c r="O37" s="26"/>
    </row>
    <row r="38" spans="1:15" ht="15.75">
      <c r="A38" s="13"/>
      <c r="B38" s="13"/>
      <c r="C38" s="1" t="s">
        <v>89</v>
      </c>
      <c r="E38" s="21">
        <v>-2939</v>
      </c>
      <c r="F38" s="22"/>
      <c r="G38" s="23">
        <v>-1445</v>
      </c>
      <c r="H38" s="24"/>
      <c r="I38" s="21">
        <v>-7335</v>
      </c>
      <c r="J38" s="22"/>
      <c r="K38" s="23">
        <v>-5056</v>
      </c>
      <c r="L38" s="25"/>
      <c r="M38" s="26"/>
      <c r="N38" s="26"/>
      <c r="O38" s="26"/>
    </row>
    <row r="39" spans="1:15" ht="7.5" customHeight="1">
      <c r="A39" s="13"/>
      <c r="B39" s="13"/>
      <c r="E39" s="31"/>
      <c r="F39" s="32"/>
      <c r="G39" s="33"/>
      <c r="H39" s="34"/>
      <c r="I39" s="31"/>
      <c r="J39" s="32"/>
      <c r="K39" s="33"/>
      <c r="L39" s="34"/>
      <c r="M39" s="26"/>
      <c r="N39" s="26"/>
      <c r="O39" s="26"/>
    </row>
    <row r="40" spans="1:15" ht="31.5">
      <c r="A40" s="15" t="s">
        <v>25</v>
      </c>
      <c r="B40" s="15"/>
      <c r="C40" s="8" t="s">
        <v>100</v>
      </c>
      <c r="E40" s="37">
        <f>SUM(E36:E39)</f>
        <v>17505</v>
      </c>
      <c r="F40" s="38"/>
      <c r="G40" s="39">
        <f>SUM(G36:G39)</f>
        <v>9457</v>
      </c>
      <c r="H40" s="40"/>
      <c r="I40" s="37">
        <f>SUM(I36:I39)</f>
        <v>49224</v>
      </c>
      <c r="J40" s="38"/>
      <c r="K40" s="39">
        <f>SUM(K36:K39)</f>
        <v>30498</v>
      </c>
      <c r="L40" s="41"/>
      <c r="M40" s="26"/>
      <c r="N40" s="26"/>
      <c r="O40" s="26"/>
    </row>
    <row r="41" spans="1:15" ht="15" customHeight="1">
      <c r="A41" s="13" t="s">
        <v>90</v>
      </c>
      <c r="B41" s="13"/>
      <c r="C41" s="1" t="s">
        <v>99</v>
      </c>
      <c r="E41" s="98" t="s">
        <v>17</v>
      </c>
      <c r="F41" s="99"/>
      <c r="G41" s="100" t="s">
        <v>17</v>
      </c>
      <c r="H41" s="101"/>
      <c r="I41" s="98" t="s">
        <v>17</v>
      </c>
      <c r="J41" s="99"/>
      <c r="K41" s="100" t="s">
        <v>17</v>
      </c>
      <c r="L41" s="101"/>
      <c r="M41" s="26"/>
      <c r="N41" s="26"/>
      <c r="O41" s="26"/>
    </row>
    <row r="42" spans="1:15" ht="15" customHeight="1">
      <c r="A42" s="13"/>
      <c r="B42" s="13"/>
      <c r="C42" s="1" t="s">
        <v>89</v>
      </c>
      <c r="E42" s="98" t="s">
        <v>17</v>
      </c>
      <c r="F42" s="99"/>
      <c r="G42" s="100" t="s">
        <v>17</v>
      </c>
      <c r="H42" s="101"/>
      <c r="I42" s="98" t="s">
        <v>17</v>
      </c>
      <c r="J42" s="99"/>
      <c r="K42" s="100" t="s">
        <v>17</v>
      </c>
      <c r="L42" s="101"/>
      <c r="M42" s="26"/>
      <c r="N42" s="26"/>
      <c r="O42" s="26"/>
    </row>
    <row r="43" spans="1:15" ht="15" customHeight="1">
      <c r="A43" s="13"/>
      <c r="B43" s="13"/>
      <c r="C43" s="8" t="s">
        <v>91</v>
      </c>
      <c r="E43" s="98"/>
      <c r="F43" s="99"/>
      <c r="G43" s="100"/>
      <c r="H43" s="101"/>
      <c r="I43" s="98"/>
      <c r="J43" s="99"/>
      <c r="K43" s="100"/>
      <c r="L43" s="101"/>
      <c r="M43" s="26"/>
      <c r="N43" s="26"/>
      <c r="O43" s="26"/>
    </row>
    <row r="44" spans="1:15" ht="15" customHeight="1">
      <c r="A44" s="13"/>
      <c r="B44" s="13"/>
      <c r="C44" s="1" t="s">
        <v>92</v>
      </c>
      <c r="E44" s="98" t="s">
        <v>17</v>
      </c>
      <c r="F44" s="99"/>
      <c r="G44" s="100" t="s">
        <v>17</v>
      </c>
      <c r="H44" s="101"/>
      <c r="I44" s="98" t="s">
        <v>17</v>
      </c>
      <c r="J44" s="99"/>
      <c r="K44" s="100" t="s">
        <v>17</v>
      </c>
      <c r="L44" s="101"/>
      <c r="M44" s="26"/>
      <c r="N44" s="26"/>
      <c r="O44" s="26"/>
    </row>
    <row r="45" spans="1:15" ht="7.5" customHeight="1">
      <c r="A45" s="13"/>
      <c r="B45" s="13"/>
      <c r="E45" s="31"/>
      <c r="F45" s="32"/>
      <c r="G45" s="33"/>
      <c r="H45" s="34"/>
      <c r="I45" s="31"/>
      <c r="J45" s="32"/>
      <c r="K45" s="33"/>
      <c r="L45" s="34"/>
      <c r="M45" s="26"/>
      <c r="N45" s="26"/>
      <c r="O45" s="26"/>
    </row>
    <row r="46" spans="1:15" ht="32.25" thickBot="1">
      <c r="A46" s="15" t="s">
        <v>93</v>
      </c>
      <c r="B46" s="15"/>
      <c r="C46" s="8" t="s">
        <v>94</v>
      </c>
      <c r="E46" s="27">
        <f>SUM(E40:F45)</f>
        <v>17505</v>
      </c>
      <c r="F46" s="28">
        <f>SUM(F40:G45)</f>
        <v>9457</v>
      </c>
      <c r="G46" s="29">
        <f>SUM(G40:H45)</f>
        <v>9457</v>
      </c>
      <c r="H46" s="42">
        <f>SUM(H40:I45)</f>
        <v>49224</v>
      </c>
      <c r="I46" s="27">
        <f>SUM(I40:J45)</f>
        <v>49224</v>
      </c>
      <c r="J46" s="28"/>
      <c r="K46" s="29">
        <f>SUM(K40:L45)</f>
        <v>30498</v>
      </c>
      <c r="L46" s="30"/>
      <c r="M46" s="26"/>
      <c r="N46" s="26"/>
      <c r="O46" s="26"/>
    </row>
    <row r="47" spans="1:15" ht="48" thickTop="1">
      <c r="A47" s="15" t="s">
        <v>95</v>
      </c>
      <c r="B47" s="15"/>
      <c r="C47" s="8" t="s">
        <v>96</v>
      </c>
      <c r="E47" s="21"/>
      <c r="F47" s="22"/>
      <c r="G47" s="23"/>
      <c r="H47" s="24"/>
      <c r="I47" s="21"/>
      <c r="J47" s="22"/>
      <c r="K47" s="23"/>
      <c r="L47" s="25"/>
      <c r="M47" s="26"/>
      <c r="N47" s="26"/>
      <c r="O47" s="26"/>
    </row>
    <row r="48" spans="1:15" ht="15" customHeight="1">
      <c r="A48" s="13"/>
      <c r="B48" s="13"/>
      <c r="C48" s="62" t="s">
        <v>146</v>
      </c>
      <c r="E48" s="68">
        <f>(E46*1000)/177782549*100</f>
        <v>9.846298243816944</v>
      </c>
      <c r="F48" s="69"/>
      <c r="G48" s="70">
        <v>5.3</v>
      </c>
      <c r="H48" s="71">
        <f>(H46*1000)/177782549*100</f>
        <v>27.687756912519013</v>
      </c>
      <c r="I48" s="68">
        <f>(I46*1000)/177782549*100</f>
        <v>27.687756912519013</v>
      </c>
      <c r="J48" s="69">
        <f>(J46*1000)/177782549*100</f>
        <v>0</v>
      </c>
      <c r="K48" s="70">
        <v>17.1</v>
      </c>
      <c r="L48" s="72"/>
      <c r="M48" s="26"/>
      <c r="N48" s="26"/>
      <c r="O48" s="26"/>
    </row>
    <row r="49" spans="1:15" ht="15" customHeight="1">
      <c r="A49" s="13"/>
      <c r="B49" s="13"/>
      <c r="C49" s="1" t="s">
        <v>148</v>
      </c>
      <c r="E49" s="68"/>
      <c r="F49" s="69"/>
      <c r="G49" s="70"/>
      <c r="H49" s="71"/>
      <c r="I49" s="68"/>
      <c r="J49" s="69"/>
      <c r="K49" s="70"/>
      <c r="L49" s="72"/>
      <c r="M49" s="26"/>
      <c r="N49" s="26"/>
      <c r="O49" s="26"/>
    </row>
    <row r="50" spans="1:15" ht="15" customHeight="1">
      <c r="A50" s="13"/>
      <c r="B50" s="13"/>
      <c r="C50" s="1" t="s">
        <v>147</v>
      </c>
      <c r="E50" s="68"/>
      <c r="F50" s="69"/>
      <c r="G50" s="70"/>
      <c r="H50" s="71"/>
      <c r="I50" s="68"/>
      <c r="J50" s="69"/>
      <c r="K50" s="70"/>
      <c r="L50" s="72"/>
      <c r="M50" s="26"/>
      <c r="N50" s="26"/>
      <c r="O50" s="26"/>
    </row>
    <row r="51" spans="1:15" ht="15" customHeight="1">
      <c r="A51" s="13"/>
      <c r="B51" s="13"/>
      <c r="C51" s="1" t="s">
        <v>145</v>
      </c>
      <c r="E51" s="68">
        <f>(E46+(7968/4))*1000/234058899*100</f>
        <v>8.329954589763323</v>
      </c>
      <c r="F51" s="69"/>
      <c r="G51" s="95" t="s">
        <v>17</v>
      </c>
      <c r="H51" s="96"/>
      <c r="I51" s="68">
        <v>23.6</v>
      </c>
      <c r="J51" s="69">
        <f>(J48*1000)/234058899*100</f>
        <v>0</v>
      </c>
      <c r="K51" s="95" t="s">
        <v>17</v>
      </c>
      <c r="L51" s="96"/>
      <c r="M51" s="26"/>
      <c r="N51" s="26"/>
      <c r="O51" s="26"/>
    </row>
    <row r="52" spans="1:15" ht="7.5" customHeight="1" thickBot="1">
      <c r="A52" s="13"/>
      <c r="B52" s="13"/>
      <c r="E52" s="63"/>
      <c r="F52" s="64"/>
      <c r="G52" s="65"/>
      <c r="H52" s="66"/>
      <c r="I52" s="63"/>
      <c r="J52" s="64"/>
      <c r="K52" s="65"/>
      <c r="L52" s="30"/>
      <c r="M52" s="26"/>
      <c r="N52" s="26"/>
      <c r="O52" s="26"/>
    </row>
    <row r="53" spans="1:15" ht="16.5" thickTop="1">
      <c r="A53" s="13"/>
      <c r="B53" s="13"/>
      <c r="E53" s="43"/>
      <c r="F53" s="43"/>
      <c r="G53" s="26"/>
      <c r="H53" s="26"/>
      <c r="I53" s="43"/>
      <c r="J53" s="43"/>
      <c r="K53" s="26"/>
      <c r="L53" s="26"/>
      <c r="M53" s="26"/>
      <c r="N53" s="26"/>
      <c r="O53" s="26"/>
    </row>
  </sheetData>
  <mergeCells count="37">
    <mergeCell ref="E44:F44"/>
    <mergeCell ref="G44:H44"/>
    <mergeCell ref="I44:J44"/>
    <mergeCell ref="K44:L44"/>
    <mergeCell ref="E43:F43"/>
    <mergeCell ref="G43:H43"/>
    <mergeCell ref="I43:J43"/>
    <mergeCell ref="K43:L43"/>
    <mergeCell ref="E42:F42"/>
    <mergeCell ref="G42:H42"/>
    <mergeCell ref="I42:J42"/>
    <mergeCell ref="K42:L42"/>
    <mergeCell ref="E41:F41"/>
    <mergeCell ref="G41:H41"/>
    <mergeCell ref="I41:J41"/>
    <mergeCell ref="K41:L41"/>
    <mergeCell ref="I18:J18"/>
    <mergeCell ref="K17:L17"/>
    <mergeCell ref="K18:L18"/>
    <mergeCell ref="E18:F18"/>
    <mergeCell ref="E17:F17"/>
    <mergeCell ref="G17:H17"/>
    <mergeCell ref="G18:H18"/>
    <mergeCell ref="I16:L16"/>
    <mergeCell ref="I15:L15"/>
    <mergeCell ref="E15:H16"/>
    <mergeCell ref="I17:J17"/>
    <mergeCell ref="G51:H51"/>
    <mergeCell ref="K51:L51"/>
    <mergeCell ref="A5:L5"/>
    <mergeCell ref="A6:L6"/>
    <mergeCell ref="A8:L8"/>
    <mergeCell ref="A9:L9"/>
    <mergeCell ref="E27:F27"/>
    <mergeCell ref="G27:H27"/>
    <mergeCell ref="I27:J27"/>
    <mergeCell ref="K27:L27"/>
  </mergeCells>
  <printOptions horizontalCentered="1"/>
  <pageMargins left="0.7874015748031497" right="0.3937007874015748" top="0.5118110236220472" bottom="0.5118110236220472" header="0" footer="0"/>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H67"/>
  <sheetViews>
    <sheetView showGridLines="0" zoomScale="80" zoomScaleNormal="80" workbookViewId="0" topLeftCell="A53">
      <selection activeCell="D59" sqref="D58:D59"/>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3.7109375" style="1" customWidth="1"/>
    <col min="7" max="7" width="9.140625" style="1" customWidth="1"/>
    <col min="8" max="8" width="13.7109375" style="1" customWidth="1"/>
    <col min="9" max="16384" width="9.140625" style="1" customWidth="1"/>
  </cols>
  <sheetData>
    <row r="1" spans="1:8" ht="15.75">
      <c r="A1" s="97" t="s">
        <v>27</v>
      </c>
      <c r="B1" s="97"/>
      <c r="C1" s="97"/>
      <c r="D1" s="97"/>
      <c r="E1" s="97"/>
      <c r="F1" s="97"/>
      <c r="G1" s="97"/>
      <c r="H1" s="97"/>
    </row>
    <row r="4" spans="1:2" ht="15.75">
      <c r="A4" s="5" t="s">
        <v>28</v>
      </c>
      <c r="B4" s="5"/>
    </row>
    <row r="5" spans="1:2" ht="7.5" customHeight="1">
      <c r="A5" s="5"/>
      <c r="B5" s="5"/>
    </row>
    <row r="6" spans="1:8" ht="15.75">
      <c r="A6" s="13"/>
      <c r="B6" s="13"/>
      <c r="F6" s="6" t="s">
        <v>98</v>
      </c>
      <c r="G6" s="7"/>
      <c r="H6" s="7" t="s">
        <v>97</v>
      </c>
    </row>
    <row r="7" spans="1:8" ht="15.75">
      <c r="A7" s="13"/>
      <c r="B7" s="13"/>
      <c r="F7" s="6" t="s">
        <v>29</v>
      </c>
      <c r="G7" s="7"/>
      <c r="H7" s="7" t="s">
        <v>29</v>
      </c>
    </row>
    <row r="8" spans="1:8" ht="15.75">
      <c r="A8" s="13"/>
      <c r="B8" s="13"/>
      <c r="F8" s="6" t="s">
        <v>30</v>
      </c>
      <c r="G8" s="7"/>
      <c r="H8" s="7" t="s">
        <v>31</v>
      </c>
    </row>
    <row r="9" spans="1:8" ht="15.75">
      <c r="A9" s="13"/>
      <c r="B9" s="13"/>
      <c r="F9" s="6" t="s">
        <v>8</v>
      </c>
      <c r="G9" s="7"/>
      <c r="H9" s="7" t="s">
        <v>8</v>
      </c>
    </row>
    <row r="10" spans="1:6" ht="15.75">
      <c r="A10" s="13"/>
      <c r="B10" s="13"/>
      <c r="F10" s="5"/>
    </row>
    <row r="11" spans="1:8" ht="15.75">
      <c r="A11" s="13">
        <v>1</v>
      </c>
      <c r="B11" s="13"/>
      <c r="C11" s="1" t="s">
        <v>103</v>
      </c>
      <c r="F11" s="43">
        <v>439256</v>
      </c>
      <c r="G11" s="26"/>
      <c r="H11" s="26">
        <v>443978</v>
      </c>
    </row>
    <row r="12" spans="1:8" ht="15.75">
      <c r="A12" s="13">
        <v>2</v>
      </c>
      <c r="B12" s="13"/>
      <c r="C12" s="1" t="s">
        <v>104</v>
      </c>
      <c r="F12" s="43">
        <v>21010</v>
      </c>
      <c r="G12" s="26"/>
      <c r="H12" s="26">
        <v>22542</v>
      </c>
    </row>
    <row r="13" spans="1:8" ht="15.75">
      <c r="A13" s="13">
        <v>3</v>
      </c>
      <c r="B13" s="13"/>
      <c r="C13" s="1" t="s">
        <v>105</v>
      </c>
      <c r="F13" s="43">
        <v>113668</v>
      </c>
      <c r="G13" s="26"/>
      <c r="H13" s="26">
        <v>91838</v>
      </c>
    </row>
    <row r="14" spans="1:8" ht="15.75">
      <c r="A14" s="13">
        <v>4</v>
      </c>
      <c r="B14" s="13"/>
      <c r="C14" s="1" t="s">
        <v>106</v>
      </c>
      <c r="F14" s="43">
        <v>4419</v>
      </c>
      <c r="G14" s="26"/>
      <c r="H14" s="26">
        <v>3571</v>
      </c>
    </row>
    <row r="15" spans="1:8" ht="15.75">
      <c r="A15" s="13"/>
      <c r="B15" s="13"/>
      <c r="F15" s="43"/>
      <c r="G15" s="26"/>
      <c r="H15" s="26"/>
    </row>
    <row r="16" spans="1:8" ht="15.75">
      <c r="A16" s="13">
        <v>5</v>
      </c>
      <c r="B16" s="13"/>
      <c r="C16" s="1" t="s">
        <v>117</v>
      </c>
      <c r="F16" s="43"/>
      <c r="G16" s="26"/>
      <c r="H16" s="26"/>
    </row>
    <row r="17" spans="1:8" ht="15.75">
      <c r="A17" s="13"/>
      <c r="B17" s="13"/>
      <c r="D17" s="1" t="s">
        <v>107</v>
      </c>
      <c r="F17" s="43">
        <v>105409</v>
      </c>
      <c r="G17" s="26"/>
      <c r="H17" s="26">
        <v>94227</v>
      </c>
    </row>
    <row r="18" spans="1:8" ht="15.75">
      <c r="A18" s="13"/>
      <c r="B18" s="13"/>
      <c r="D18" s="1" t="s">
        <v>108</v>
      </c>
      <c r="F18" s="43">
        <v>116881</v>
      </c>
      <c r="G18" s="26"/>
      <c r="H18" s="26">
        <v>97698</v>
      </c>
    </row>
    <row r="19" spans="1:8" ht="15.75">
      <c r="A19" s="13"/>
      <c r="B19" s="13"/>
      <c r="D19" s="1" t="s">
        <v>109</v>
      </c>
      <c r="F19" s="43">
        <f>25574+1674</f>
        <v>27248</v>
      </c>
      <c r="G19" s="26"/>
      <c r="H19" s="26">
        <v>36293</v>
      </c>
    </row>
    <row r="20" spans="1:8" ht="15.75">
      <c r="A20" s="13"/>
      <c r="B20" s="13"/>
      <c r="D20" s="1" t="s">
        <v>110</v>
      </c>
      <c r="F20" s="43">
        <v>5700</v>
      </c>
      <c r="G20" s="26"/>
      <c r="H20" s="26">
        <v>32200</v>
      </c>
    </row>
    <row r="21" spans="1:8" ht="15.75">
      <c r="A21" s="13"/>
      <c r="B21" s="13"/>
      <c r="D21" s="1" t="s">
        <v>111</v>
      </c>
      <c r="F21" s="43">
        <f>143310-F20</f>
        <v>137610</v>
      </c>
      <c r="G21" s="26"/>
      <c r="H21" s="26">
        <v>105358</v>
      </c>
    </row>
    <row r="22" spans="1:8" ht="5.25" customHeight="1">
      <c r="A22" s="13"/>
      <c r="B22" s="13"/>
      <c r="F22" s="43"/>
      <c r="G22" s="26"/>
      <c r="H22" s="26"/>
    </row>
    <row r="23" spans="1:8" ht="19.5" customHeight="1">
      <c r="A23" s="13"/>
      <c r="B23" s="13"/>
      <c r="F23" s="44">
        <f>SUM(F17:F21)</f>
        <v>392848</v>
      </c>
      <c r="G23" s="45"/>
      <c r="H23" s="45">
        <f>SUM(H17:H21)</f>
        <v>365776</v>
      </c>
    </row>
    <row r="24" spans="1:8" ht="15.75">
      <c r="A24" s="13"/>
      <c r="B24" s="13"/>
      <c r="F24" s="43"/>
      <c r="G24" s="26"/>
      <c r="H24" s="26"/>
    </row>
    <row r="25" spans="1:8" ht="15.75">
      <c r="A25" s="13">
        <v>6</v>
      </c>
      <c r="B25" s="13"/>
      <c r="C25" s="1" t="s">
        <v>118</v>
      </c>
      <c r="F25" s="43"/>
      <c r="G25" s="26"/>
      <c r="H25" s="26"/>
    </row>
    <row r="26" spans="1:8" ht="15.75">
      <c r="A26" s="13"/>
      <c r="B26" s="13"/>
      <c r="D26" s="1" t="s">
        <v>112</v>
      </c>
      <c r="F26" s="43">
        <v>82708</v>
      </c>
      <c r="G26" s="26"/>
      <c r="H26" s="26">
        <v>78079</v>
      </c>
    </row>
    <row r="27" spans="1:8" ht="15.75">
      <c r="A27" s="13"/>
      <c r="B27" s="13"/>
      <c r="D27" s="1" t="s">
        <v>113</v>
      </c>
      <c r="F27" s="43">
        <v>41515</v>
      </c>
      <c r="G27" s="26"/>
      <c r="H27" s="26">
        <v>45670</v>
      </c>
    </row>
    <row r="28" spans="1:8" ht="15.75">
      <c r="A28" s="13"/>
      <c r="B28" s="13"/>
      <c r="D28" s="1" t="s">
        <v>114</v>
      </c>
      <c r="F28" s="43">
        <f>80513+2302</f>
        <v>82815</v>
      </c>
      <c r="G28" s="26"/>
      <c r="H28" s="26">
        <v>44814</v>
      </c>
    </row>
    <row r="29" spans="1:8" ht="15.75">
      <c r="A29" s="13"/>
      <c r="B29" s="13"/>
      <c r="D29" s="1" t="s">
        <v>115</v>
      </c>
      <c r="F29" s="43">
        <v>11400</v>
      </c>
      <c r="G29" s="26"/>
      <c r="H29" s="26">
        <v>11400</v>
      </c>
    </row>
    <row r="30" spans="1:8" ht="15.75">
      <c r="A30" s="13"/>
      <c r="B30" s="13"/>
      <c r="D30" s="1" t="s">
        <v>23</v>
      </c>
      <c r="F30" s="43">
        <v>2624</v>
      </c>
      <c r="G30" s="26"/>
      <c r="H30" s="26">
        <v>11261</v>
      </c>
    </row>
    <row r="31" spans="1:8" ht="15.75">
      <c r="A31" s="13"/>
      <c r="B31" s="13"/>
      <c r="D31" s="1" t="s">
        <v>116</v>
      </c>
      <c r="F31" s="43">
        <v>0</v>
      </c>
      <c r="G31" s="26"/>
      <c r="H31" s="26">
        <v>13593</v>
      </c>
    </row>
    <row r="32" spans="1:8" ht="5.25" customHeight="1">
      <c r="A32" s="13"/>
      <c r="B32" s="13"/>
      <c r="F32" s="43"/>
      <c r="G32" s="26"/>
      <c r="H32" s="26"/>
    </row>
    <row r="33" spans="1:8" ht="19.5" customHeight="1">
      <c r="A33" s="13"/>
      <c r="B33" s="13"/>
      <c r="F33" s="44">
        <f>SUM(F26:F31)</f>
        <v>221062</v>
      </c>
      <c r="G33" s="45"/>
      <c r="H33" s="45">
        <f>SUM(H26:H31)</f>
        <v>204817</v>
      </c>
    </row>
    <row r="34" spans="1:8" ht="7.5" customHeight="1">
      <c r="A34" s="13"/>
      <c r="B34" s="13"/>
      <c r="F34" s="43"/>
      <c r="G34" s="26"/>
      <c r="H34" s="26"/>
    </row>
    <row r="35" spans="1:8" ht="15.75">
      <c r="A35" s="13">
        <v>7</v>
      </c>
      <c r="B35" s="13"/>
      <c r="C35" s="1" t="s">
        <v>119</v>
      </c>
      <c r="F35" s="43">
        <f>+F23-F33</f>
        <v>171786</v>
      </c>
      <c r="G35" s="26"/>
      <c r="H35" s="26">
        <f>+H23-H33</f>
        <v>160959</v>
      </c>
    </row>
    <row r="36" spans="1:8" ht="7.5" customHeight="1">
      <c r="A36" s="13"/>
      <c r="B36" s="13"/>
      <c r="F36" s="43"/>
      <c r="G36" s="26"/>
      <c r="H36" s="26"/>
    </row>
    <row r="37" spans="1:8" ht="19.5" customHeight="1" thickBot="1">
      <c r="A37" s="13"/>
      <c r="B37" s="13"/>
      <c r="C37" s="1" t="s">
        <v>120</v>
      </c>
      <c r="F37" s="46">
        <f>SUM(F11:F14)+F35</f>
        <v>750139</v>
      </c>
      <c r="G37" s="47"/>
      <c r="H37" s="47">
        <f>SUM(H11:H14)+H35</f>
        <v>722888</v>
      </c>
    </row>
    <row r="38" spans="1:8" ht="16.5" thickTop="1">
      <c r="A38" s="13"/>
      <c r="B38" s="13"/>
      <c r="F38" s="43"/>
      <c r="G38" s="26"/>
      <c r="H38" s="26"/>
    </row>
    <row r="39" spans="1:8" ht="15.75">
      <c r="A39" s="13">
        <v>8</v>
      </c>
      <c r="B39" s="13"/>
      <c r="C39" s="1" t="s">
        <v>121</v>
      </c>
      <c r="F39" s="43"/>
      <c r="G39" s="26"/>
      <c r="H39" s="26"/>
    </row>
    <row r="40" spans="1:8" ht="15.75">
      <c r="A40" s="13"/>
      <c r="B40" s="13"/>
      <c r="D40" s="1" t="s">
        <v>122</v>
      </c>
      <c r="F40" s="43">
        <v>178129</v>
      </c>
      <c r="G40" s="26"/>
      <c r="H40" s="26">
        <v>178129</v>
      </c>
    </row>
    <row r="41" spans="1:8" ht="15.75">
      <c r="A41" s="13"/>
      <c r="B41" s="13"/>
      <c r="D41" s="1" t="s">
        <v>123</v>
      </c>
      <c r="F41" s="43">
        <v>-4365</v>
      </c>
      <c r="G41" s="26"/>
      <c r="H41" s="26">
        <v>-115</v>
      </c>
    </row>
    <row r="42" spans="1:8" ht="15.75">
      <c r="A42" s="13"/>
      <c r="B42" s="13"/>
      <c r="D42" s="1" t="s">
        <v>124</v>
      </c>
      <c r="F42" s="43">
        <v>220</v>
      </c>
      <c r="G42" s="26"/>
      <c r="H42" s="26">
        <v>220</v>
      </c>
    </row>
    <row r="43" spans="1:8" ht="15.75">
      <c r="A43" s="13"/>
      <c r="B43" s="13"/>
      <c r="D43" s="1" t="s">
        <v>125</v>
      </c>
      <c r="F43" s="43">
        <v>45892</v>
      </c>
      <c r="G43" s="26"/>
      <c r="H43" s="26">
        <v>45892</v>
      </c>
    </row>
    <row r="44" spans="1:8" ht="15.75">
      <c r="A44" s="13"/>
      <c r="B44" s="13"/>
      <c r="D44" s="1" t="s">
        <v>126</v>
      </c>
      <c r="F44" s="43">
        <v>41</v>
      </c>
      <c r="G44" s="26"/>
      <c r="H44" s="26">
        <v>-28</v>
      </c>
    </row>
    <row r="45" spans="1:8" ht="15.75">
      <c r="A45" s="13"/>
      <c r="B45" s="13"/>
      <c r="D45" s="1" t="s">
        <v>127</v>
      </c>
      <c r="F45" s="43">
        <v>73</v>
      </c>
      <c r="G45" s="26"/>
      <c r="H45" s="26">
        <v>73</v>
      </c>
    </row>
    <row r="46" spans="1:8" ht="15.75">
      <c r="A46" s="13"/>
      <c r="B46" s="13"/>
      <c r="D46" s="1" t="s">
        <v>128</v>
      </c>
      <c r="F46" s="43">
        <v>259401</v>
      </c>
      <c r="G46" s="26"/>
      <c r="H46" s="26">
        <v>220824</v>
      </c>
    </row>
    <row r="47" spans="1:8" ht="7.5" customHeight="1">
      <c r="A47" s="13"/>
      <c r="B47" s="13"/>
      <c r="F47" s="43"/>
      <c r="G47" s="26"/>
      <c r="H47" s="26"/>
    </row>
    <row r="48" spans="1:8" ht="16.5" customHeight="1">
      <c r="A48" s="13"/>
      <c r="B48" s="13"/>
      <c r="F48" s="48">
        <f>SUM(F40:F47)</f>
        <v>479391</v>
      </c>
      <c r="G48" s="49"/>
      <c r="H48" s="49">
        <f>SUM(H40:H47)</f>
        <v>444995</v>
      </c>
    </row>
    <row r="49" spans="1:8" ht="15.75">
      <c r="A49" s="13">
        <v>9</v>
      </c>
      <c r="B49" s="13"/>
      <c r="C49" s="1" t="s">
        <v>129</v>
      </c>
      <c r="F49" s="43">
        <v>51386</v>
      </c>
      <c r="G49" s="26"/>
      <c r="H49" s="26">
        <v>48447</v>
      </c>
    </row>
    <row r="50" spans="1:8" ht="15.75">
      <c r="A50" s="13">
        <v>10</v>
      </c>
      <c r="B50" s="13"/>
      <c r="C50" s="1" t="s">
        <v>130</v>
      </c>
      <c r="F50" s="43"/>
      <c r="G50" s="26"/>
      <c r="H50" s="26"/>
    </row>
    <row r="51" spans="1:8" ht="15.75">
      <c r="A51" s="13"/>
      <c r="B51" s="13"/>
      <c r="D51" s="1" t="s">
        <v>131</v>
      </c>
      <c r="F51" s="43">
        <v>150000</v>
      </c>
      <c r="G51" s="26"/>
      <c r="H51" s="26">
        <v>150000</v>
      </c>
    </row>
    <row r="52" spans="1:8" ht="15.75">
      <c r="A52" s="13"/>
      <c r="B52" s="13"/>
      <c r="D52" s="1" t="s">
        <v>69</v>
      </c>
      <c r="F52" s="43">
        <v>50600</v>
      </c>
      <c r="G52" s="26"/>
      <c r="H52" s="26">
        <v>62000</v>
      </c>
    </row>
    <row r="53" spans="1:8" ht="15.75">
      <c r="A53" s="13">
        <v>11</v>
      </c>
      <c r="B53" s="13"/>
      <c r="C53" s="1" t="s">
        <v>132</v>
      </c>
      <c r="F53" s="43">
        <v>18762</v>
      </c>
      <c r="G53" s="26"/>
      <c r="H53" s="26">
        <v>17446</v>
      </c>
    </row>
    <row r="54" spans="1:8" ht="5.25" customHeight="1">
      <c r="A54" s="13"/>
      <c r="B54" s="13"/>
      <c r="F54" s="43"/>
      <c r="G54" s="26"/>
      <c r="H54" s="26"/>
    </row>
    <row r="55" spans="1:8" ht="20.25" customHeight="1" thickBot="1">
      <c r="A55" s="13"/>
      <c r="B55" s="13"/>
      <c r="F55" s="46">
        <f>SUM(F48:F54)</f>
        <v>750139</v>
      </c>
      <c r="G55" s="47"/>
      <c r="H55" s="47">
        <f>SUM(H48:H54)</f>
        <v>722888</v>
      </c>
    </row>
    <row r="56" spans="1:8" ht="9" customHeight="1" thickTop="1">
      <c r="A56" s="13"/>
      <c r="B56" s="13"/>
      <c r="F56" s="43"/>
      <c r="G56" s="26"/>
      <c r="H56" s="26"/>
    </row>
    <row r="57" spans="1:8" ht="15.75">
      <c r="A57" s="13">
        <v>12</v>
      </c>
      <c r="B57" s="13"/>
      <c r="C57" s="1" t="s">
        <v>133</v>
      </c>
      <c r="F57" s="43">
        <f>+F48/177783*100</f>
        <v>269.64951654545143</v>
      </c>
      <c r="G57" s="26"/>
      <c r="H57" s="26">
        <f>+H48/H40*100</f>
        <v>249.81614447956258</v>
      </c>
    </row>
    <row r="58" spans="1:8" ht="15.75">
      <c r="A58" s="13"/>
      <c r="B58" s="13"/>
      <c r="F58" s="43"/>
      <c r="G58" s="26"/>
      <c r="H58" s="26"/>
    </row>
    <row r="59" spans="1:8" ht="15.75">
      <c r="A59" s="13"/>
      <c r="B59" s="13"/>
      <c r="F59" s="43"/>
      <c r="G59" s="26"/>
      <c r="H59" s="26"/>
    </row>
    <row r="60" spans="1:8" ht="15.75">
      <c r="A60" s="13"/>
      <c r="B60" s="13"/>
      <c r="F60" s="26"/>
      <c r="G60" s="26"/>
      <c r="H60" s="26"/>
    </row>
    <row r="61" spans="1:8" ht="15.75">
      <c r="A61" s="13"/>
      <c r="B61" s="13"/>
      <c r="F61" s="26"/>
      <c r="G61" s="26"/>
      <c r="H61" s="26"/>
    </row>
    <row r="62" spans="1:8" ht="15.75">
      <c r="A62" s="13"/>
      <c r="B62" s="13"/>
      <c r="F62" s="26"/>
      <c r="G62" s="26"/>
      <c r="H62" s="26"/>
    </row>
    <row r="63" spans="1:8" ht="15.75">
      <c r="A63" s="18"/>
      <c r="B63" s="18"/>
      <c r="F63" s="26"/>
      <c r="G63" s="26"/>
      <c r="H63" s="26"/>
    </row>
    <row r="64" spans="1:8" ht="15.75">
      <c r="A64" s="18"/>
      <c r="B64" s="18"/>
      <c r="F64" s="26"/>
      <c r="G64" s="26"/>
      <c r="H64" s="26"/>
    </row>
    <row r="65" spans="6:8" ht="15.75">
      <c r="F65" s="26"/>
      <c r="G65" s="26"/>
      <c r="H65" s="26"/>
    </row>
    <row r="66" spans="6:8" ht="15.75">
      <c r="F66" s="16"/>
      <c r="G66" s="16"/>
      <c r="H66" s="16"/>
    </row>
    <row r="67" spans="6:8" ht="15.75">
      <c r="F67" s="16"/>
      <c r="G67" s="16"/>
      <c r="H67" s="16"/>
    </row>
  </sheetData>
  <mergeCells count="1">
    <mergeCell ref="A1:H1"/>
  </mergeCells>
  <printOptions horizontalCentered="1"/>
  <pageMargins left="0.7874015748031497" right="0.3937007874015748" top="0.5118110236220472" bottom="0.5118110236220472" header="0" footer="0"/>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K147"/>
  <sheetViews>
    <sheetView showGridLines="0" tabSelected="1" zoomScale="80" zoomScaleNormal="80" workbookViewId="0" topLeftCell="A1">
      <selection activeCell="I11" sqref="I11"/>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4.57421875" style="1" customWidth="1"/>
    <col min="12" max="16384" width="9.140625" style="1" customWidth="1"/>
  </cols>
  <sheetData>
    <row r="1" spans="1:11" ht="15.75">
      <c r="A1" s="97" t="s">
        <v>32</v>
      </c>
      <c r="B1" s="97"/>
      <c r="C1" s="97"/>
      <c r="D1" s="97"/>
      <c r="E1" s="97"/>
      <c r="F1" s="97"/>
      <c r="G1" s="97"/>
      <c r="H1" s="97"/>
      <c r="I1" s="97"/>
      <c r="J1" s="97"/>
      <c r="K1" s="97"/>
    </row>
    <row r="4" ht="15.75">
      <c r="A4" s="5" t="s">
        <v>33</v>
      </c>
    </row>
    <row r="6" spans="1:3" ht="15.75">
      <c r="A6" s="5">
        <v>1</v>
      </c>
      <c r="B6" s="5"/>
      <c r="C6" s="5" t="s">
        <v>34</v>
      </c>
    </row>
    <row r="7" spans="3:11" ht="30.75" customHeight="1">
      <c r="C7" s="121" t="s">
        <v>158</v>
      </c>
      <c r="D7" s="121"/>
      <c r="E7" s="121"/>
      <c r="F7" s="121"/>
      <c r="G7" s="121"/>
      <c r="H7" s="121"/>
      <c r="I7" s="121"/>
      <c r="J7" s="121"/>
      <c r="K7" s="121"/>
    </row>
    <row r="8" ht="15.75" customHeight="1"/>
    <row r="9" spans="1:3" ht="15.75">
      <c r="A9" s="5">
        <v>2</v>
      </c>
      <c r="B9" s="5"/>
      <c r="C9" s="5" t="s">
        <v>35</v>
      </c>
    </row>
    <row r="10" ht="15.75">
      <c r="C10" s="1" t="s">
        <v>36</v>
      </c>
    </row>
    <row r="12" spans="1:3" ht="15.75">
      <c r="A12" s="5">
        <v>3</v>
      </c>
      <c r="B12" s="5"/>
      <c r="C12" s="5" t="s">
        <v>37</v>
      </c>
    </row>
    <row r="13" ht="15.75">
      <c r="C13" s="1" t="s">
        <v>38</v>
      </c>
    </row>
    <row r="15" spans="1:3" ht="15.75">
      <c r="A15" s="5">
        <v>4</v>
      </c>
      <c r="B15" s="5"/>
      <c r="C15" s="5" t="s">
        <v>23</v>
      </c>
    </row>
    <row r="16" spans="3:11" ht="31.5" customHeight="1">
      <c r="C16" s="121" t="s">
        <v>159</v>
      </c>
      <c r="D16" s="121"/>
      <c r="E16" s="121"/>
      <c r="F16" s="121"/>
      <c r="G16" s="121"/>
      <c r="H16" s="121"/>
      <c r="I16" s="121"/>
      <c r="J16" s="121"/>
      <c r="K16" s="121"/>
    </row>
    <row r="18" spans="1:3" ht="15.75">
      <c r="A18" s="5">
        <v>5</v>
      </c>
      <c r="B18" s="5"/>
      <c r="C18" s="5" t="s">
        <v>39</v>
      </c>
    </row>
    <row r="19" ht="15.75">
      <c r="C19" s="1" t="s">
        <v>40</v>
      </c>
    </row>
    <row r="21" spans="1:3" ht="15.75">
      <c r="A21" s="5">
        <v>6</v>
      </c>
      <c r="B21" s="5"/>
      <c r="C21" s="5" t="s">
        <v>41</v>
      </c>
    </row>
    <row r="22" ht="15.75">
      <c r="C22" s="1" t="s">
        <v>143</v>
      </c>
    </row>
    <row r="24" spans="1:3" ht="15.75">
      <c r="A24" s="5">
        <v>7</v>
      </c>
      <c r="B24" s="5"/>
      <c r="C24" s="5" t="s">
        <v>42</v>
      </c>
    </row>
    <row r="25" spans="1:11" ht="15.75">
      <c r="A25" s="13" t="s">
        <v>43</v>
      </c>
      <c r="C25" s="122" t="s">
        <v>160</v>
      </c>
      <c r="D25" s="122"/>
      <c r="E25" s="122"/>
      <c r="F25" s="122"/>
      <c r="G25" s="122"/>
      <c r="H25" s="122"/>
      <c r="I25" s="122"/>
      <c r="J25" s="122"/>
      <c r="K25" s="122"/>
    </row>
    <row r="26" ht="6" customHeight="1">
      <c r="A26" s="13"/>
    </row>
    <row r="27" spans="1:9" ht="15.75">
      <c r="A27" s="13"/>
      <c r="I27" s="13" t="s">
        <v>8</v>
      </c>
    </row>
    <row r="28" ht="6" customHeight="1">
      <c r="A28" s="13"/>
    </row>
    <row r="29" spans="1:9" ht="15.75">
      <c r="A29" s="13"/>
      <c r="C29" s="1" t="s">
        <v>44</v>
      </c>
      <c r="I29" s="16">
        <v>31765</v>
      </c>
    </row>
    <row r="30" spans="1:9" ht="15.75">
      <c r="A30" s="13"/>
      <c r="C30" s="1" t="s">
        <v>45</v>
      </c>
      <c r="I30" s="16">
        <v>17885</v>
      </c>
    </row>
    <row r="31" spans="1:9" ht="15.75">
      <c r="A31" s="13"/>
      <c r="C31" s="1" t="s">
        <v>46</v>
      </c>
      <c r="I31" s="12">
        <v>15445</v>
      </c>
    </row>
    <row r="32" spans="1:9" ht="5.25" customHeight="1" thickBot="1">
      <c r="A32" s="13"/>
      <c r="I32" s="50"/>
    </row>
    <row r="33" ht="16.5" thickTop="1">
      <c r="A33" s="13"/>
    </row>
    <row r="34" spans="1:3" ht="15.75">
      <c r="A34" s="13" t="s">
        <v>47</v>
      </c>
      <c r="C34" s="1" t="s">
        <v>152</v>
      </c>
    </row>
    <row r="35" ht="5.25" customHeight="1">
      <c r="A35" s="13"/>
    </row>
    <row r="36" spans="1:9" ht="15.75">
      <c r="A36" s="13"/>
      <c r="I36" s="13" t="s">
        <v>8</v>
      </c>
    </row>
    <row r="37" ht="5.25" customHeight="1">
      <c r="A37" s="13"/>
    </row>
    <row r="38" spans="1:9" ht="15.75">
      <c r="A38" s="13"/>
      <c r="C38" s="1" t="s">
        <v>48</v>
      </c>
      <c r="I38" s="3">
        <v>78434</v>
      </c>
    </row>
    <row r="39" spans="1:9" ht="15.75">
      <c r="A39" s="13"/>
      <c r="C39" s="1" t="s">
        <v>153</v>
      </c>
      <c r="I39" s="75" t="s">
        <v>154</v>
      </c>
    </row>
    <row r="40" ht="5.25" customHeight="1">
      <c r="A40" s="13"/>
    </row>
    <row r="41" spans="1:9" ht="19.5" customHeight="1" thickBot="1">
      <c r="A41" s="13"/>
      <c r="C41" s="1" t="s">
        <v>155</v>
      </c>
      <c r="I41" s="20">
        <f>+I38+K39</f>
        <v>78434</v>
      </c>
    </row>
    <row r="42" ht="16.5" thickTop="1">
      <c r="A42" s="13"/>
    </row>
    <row r="43" spans="3:9" ht="16.5" thickBot="1">
      <c r="C43" s="1" t="s">
        <v>156</v>
      </c>
      <c r="I43" s="59">
        <v>112407</v>
      </c>
    </row>
    <row r="44" ht="16.5" thickTop="1"/>
    <row r="45" spans="1:3" ht="15.75">
      <c r="A45" s="5">
        <v>8</v>
      </c>
      <c r="B45" s="5"/>
      <c r="C45" s="5" t="s">
        <v>50</v>
      </c>
    </row>
    <row r="46" spans="3:11" ht="49.5" customHeight="1">
      <c r="C46" s="121" t="s">
        <v>172</v>
      </c>
      <c r="D46" s="121"/>
      <c r="E46" s="121"/>
      <c r="F46" s="121"/>
      <c r="G46" s="121"/>
      <c r="H46" s="121"/>
      <c r="I46" s="121"/>
      <c r="J46" s="121"/>
      <c r="K46" s="121"/>
    </row>
    <row r="48" spans="1:11" ht="31.5" customHeight="1">
      <c r="A48" s="78">
        <v>9</v>
      </c>
      <c r="B48" s="5"/>
      <c r="C48" s="123" t="s">
        <v>167</v>
      </c>
      <c r="D48" s="123"/>
      <c r="E48" s="123"/>
      <c r="F48" s="123"/>
      <c r="G48" s="123"/>
      <c r="H48" s="123"/>
      <c r="I48" s="123"/>
      <c r="J48" s="123"/>
      <c r="K48" s="123"/>
    </row>
    <row r="49" spans="3:11" ht="63.75" customHeight="1">
      <c r="C49" s="121" t="s">
        <v>183</v>
      </c>
      <c r="D49" s="121"/>
      <c r="E49" s="121"/>
      <c r="F49" s="121"/>
      <c r="G49" s="121"/>
      <c r="H49" s="121"/>
      <c r="I49" s="121"/>
      <c r="J49" s="121"/>
      <c r="K49" s="121"/>
    </row>
    <row r="52" spans="1:11" ht="15.75">
      <c r="A52" s="124" t="s">
        <v>49</v>
      </c>
      <c r="B52" s="97"/>
      <c r="C52" s="97"/>
      <c r="D52" s="97"/>
      <c r="E52" s="97"/>
      <c r="F52" s="97"/>
      <c r="G52" s="97"/>
      <c r="H52" s="97"/>
      <c r="I52" s="97"/>
      <c r="J52" s="97"/>
      <c r="K52" s="97"/>
    </row>
    <row r="55" spans="1:3" ht="15.75">
      <c r="A55" s="5">
        <v>10</v>
      </c>
      <c r="B55" s="5"/>
      <c r="C55" s="5" t="s">
        <v>51</v>
      </c>
    </row>
    <row r="56" spans="3:11" ht="33" customHeight="1">
      <c r="C56" s="121" t="s">
        <v>184</v>
      </c>
      <c r="D56" s="121"/>
      <c r="E56" s="121"/>
      <c r="F56" s="121"/>
      <c r="G56" s="121"/>
      <c r="H56" s="121"/>
      <c r="I56" s="121"/>
      <c r="J56" s="121"/>
      <c r="K56" s="121"/>
    </row>
    <row r="58" spans="1:3" ht="15.75">
      <c r="A58" s="5">
        <v>11</v>
      </c>
      <c r="B58" s="5"/>
      <c r="C58" s="5" t="s">
        <v>144</v>
      </c>
    </row>
    <row r="59" spans="3:11" ht="48" customHeight="1">
      <c r="C59" s="121" t="s">
        <v>173</v>
      </c>
      <c r="D59" s="121"/>
      <c r="E59" s="121"/>
      <c r="F59" s="121"/>
      <c r="G59" s="121"/>
      <c r="H59" s="121"/>
      <c r="I59" s="121"/>
      <c r="J59" s="121"/>
      <c r="K59" s="121"/>
    </row>
    <row r="61" spans="3:10" ht="15.75">
      <c r="C61" s="55"/>
      <c r="D61" s="115" t="s">
        <v>52</v>
      </c>
      <c r="E61" s="116"/>
      <c r="F61" s="55" t="s">
        <v>53</v>
      </c>
      <c r="G61" s="55" t="s">
        <v>54</v>
      </c>
      <c r="H61" s="55" t="s">
        <v>55</v>
      </c>
      <c r="I61" s="115" t="s">
        <v>56</v>
      </c>
      <c r="J61" s="116"/>
    </row>
    <row r="62" spans="3:10" ht="15.75">
      <c r="C62" s="56" t="s">
        <v>57</v>
      </c>
      <c r="D62" s="117" t="s">
        <v>58</v>
      </c>
      <c r="E62" s="118"/>
      <c r="F62" s="56" t="s">
        <v>59</v>
      </c>
      <c r="G62" s="56" t="s">
        <v>59</v>
      </c>
      <c r="H62" s="56" t="s">
        <v>59</v>
      </c>
      <c r="I62" s="117" t="s">
        <v>60</v>
      </c>
      <c r="J62" s="118"/>
    </row>
    <row r="63" spans="3:10" ht="18.75" customHeight="1">
      <c r="C63" s="57"/>
      <c r="D63" s="119" t="s">
        <v>61</v>
      </c>
      <c r="E63" s="120"/>
      <c r="F63" s="57" t="s">
        <v>62</v>
      </c>
      <c r="G63" s="57" t="s">
        <v>62</v>
      </c>
      <c r="H63" s="57" t="s">
        <v>62</v>
      </c>
      <c r="I63" s="119" t="s">
        <v>62</v>
      </c>
      <c r="J63" s="120"/>
    </row>
    <row r="64" spans="3:10" ht="7.5" customHeight="1">
      <c r="C64" s="51"/>
      <c r="D64" s="10"/>
      <c r="E64" s="9"/>
      <c r="F64" s="52"/>
      <c r="G64" s="52"/>
      <c r="H64" s="52"/>
      <c r="I64" s="10"/>
      <c r="J64" s="9"/>
    </row>
    <row r="65" spans="3:10" ht="15.75">
      <c r="C65" s="51" t="s">
        <v>63</v>
      </c>
      <c r="D65" s="76">
        <v>85000</v>
      </c>
      <c r="E65" s="77"/>
      <c r="F65" s="53">
        <v>4.9</v>
      </c>
      <c r="G65" s="53">
        <v>4.98</v>
      </c>
      <c r="H65" s="53">
        <v>4.936</v>
      </c>
      <c r="I65" s="73">
        <v>419562</v>
      </c>
      <c r="J65" s="9"/>
    </row>
    <row r="66" spans="3:10" ht="15.75">
      <c r="C66" s="51" t="s">
        <v>64</v>
      </c>
      <c r="D66" s="76">
        <v>177000</v>
      </c>
      <c r="E66" s="77"/>
      <c r="F66" s="53">
        <v>4.94</v>
      </c>
      <c r="G66" s="53">
        <v>4.98</v>
      </c>
      <c r="H66" s="53">
        <v>4.9765</v>
      </c>
      <c r="I66" s="73">
        <v>880840.2</v>
      </c>
      <c r="J66" s="9"/>
    </row>
    <row r="67" spans="3:10" ht="15.75">
      <c r="C67" s="51" t="s">
        <v>134</v>
      </c>
      <c r="D67" s="76">
        <v>17000</v>
      </c>
      <c r="E67" s="77"/>
      <c r="F67" s="53">
        <v>4.94</v>
      </c>
      <c r="G67" s="53">
        <v>5.15</v>
      </c>
      <c r="H67" s="53">
        <v>4.9824</v>
      </c>
      <c r="I67" s="73">
        <v>84700.8</v>
      </c>
      <c r="J67" s="9"/>
    </row>
    <row r="68" spans="3:10" ht="15.75">
      <c r="C68" s="51" t="s">
        <v>135</v>
      </c>
      <c r="D68" s="76">
        <v>377000</v>
      </c>
      <c r="E68" s="77"/>
      <c r="F68" s="53">
        <v>4.82</v>
      </c>
      <c r="G68" s="53">
        <v>4.96</v>
      </c>
      <c r="H68" s="53">
        <v>4.8987</v>
      </c>
      <c r="I68" s="73">
        <v>1846803.6</v>
      </c>
      <c r="J68" s="9"/>
    </row>
    <row r="69" spans="3:10" ht="15.75">
      <c r="C69" s="51" t="s">
        <v>136</v>
      </c>
      <c r="D69" s="76">
        <v>200000</v>
      </c>
      <c r="E69" s="77"/>
      <c r="F69" s="53">
        <v>4.74</v>
      </c>
      <c r="G69" s="53">
        <v>4.96</v>
      </c>
      <c r="H69" s="53">
        <v>4.8496</v>
      </c>
      <c r="I69" s="73">
        <v>969919</v>
      </c>
      <c r="J69" s="9"/>
    </row>
    <row r="70" spans="3:10" ht="7.5" customHeight="1">
      <c r="C70" s="58"/>
      <c r="D70" s="60"/>
      <c r="E70" s="61"/>
      <c r="F70" s="54"/>
      <c r="G70" s="54"/>
      <c r="H70" s="54"/>
      <c r="I70" s="60"/>
      <c r="J70" s="74"/>
    </row>
    <row r="72" spans="1:3" ht="15.75">
      <c r="A72" s="5">
        <v>12</v>
      </c>
      <c r="B72" s="5"/>
      <c r="C72" s="5" t="s">
        <v>65</v>
      </c>
    </row>
    <row r="73" ht="15.75">
      <c r="C73" s="1" t="s">
        <v>66</v>
      </c>
    </row>
    <row r="74" ht="7.5" customHeight="1"/>
    <row r="75" ht="15.75">
      <c r="I75" s="13" t="s">
        <v>8</v>
      </c>
    </row>
    <row r="76" spans="3:9" ht="15.75">
      <c r="C76" s="5" t="s">
        <v>174</v>
      </c>
      <c r="I76" s="3"/>
    </row>
    <row r="77" spans="3:9" ht="15.75">
      <c r="C77" s="1" t="s">
        <v>67</v>
      </c>
      <c r="I77" s="3">
        <v>2302</v>
      </c>
    </row>
    <row r="78" spans="3:9" ht="15.75">
      <c r="C78" s="1" t="s">
        <v>68</v>
      </c>
      <c r="I78" s="3">
        <v>80513</v>
      </c>
    </row>
    <row r="79" ht="5.25" customHeight="1">
      <c r="I79" s="3"/>
    </row>
    <row r="80" ht="19.5" customHeight="1" thickBot="1">
      <c r="I80" s="20">
        <f>+I77+I78</f>
        <v>82815</v>
      </c>
    </row>
    <row r="81" ht="9" customHeight="1" thickTop="1">
      <c r="I81" s="3"/>
    </row>
    <row r="82" spans="3:9" ht="15.75">
      <c r="C82" s="5" t="s">
        <v>69</v>
      </c>
      <c r="I82" s="3"/>
    </row>
    <row r="83" spans="3:9" ht="15.75">
      <c r="C83" s="1" t="s">
        <v>70</v>
      </c>
      <c r="I83" s="3"/>
    </row>
    <row r="84" spans="3:9" ht="16.5" thickBot="1">
      <c r="C84" s="1" t="s">
        <v>71</v>
      </c>
      <c r="I84" s="59">
        <v>11400</v>
      </c>
    </row>
    <row r="85" ht="7.5" customHeight="1" thickTop="1">
      <c r="I85" s="3"/>
    </row>
    <row r="86" spans="3:9" ht="15.75">
      <c r="C86" s="1" t="s">
        <v>72</v>
      </c>
      <c r="I86" s="3"/>
    </row>
    <row r="87" spans="3:9" ht="15.75">
      <c r="C87" s="1" t="s">
        <v>71</v>
      </c>
      <c r="I87" s="3">
        <f>57000-11400</f>
        <v>45600</v>
      </c>
    </row>
    <row r="88" spans="3:9" ht="15.75">
      <c r="C88" s="1" t="s">
        <v>73</v>
      </c>
      <c r="I88" s="3">
        <v>5000</v>
      </c>
    </row>
    <row r="89" ht="5.25" customHeight="1">
      <c r="I89" s="3"/>
    </row>
    <row r="90" ht="19.5" customHeight="1" thickBot="1">
      <c r="I90" s="20">
        <f>+I87+I88</f>
        <v>50600</v>
      </c>
    </row>
    <row r="91" ht="16.5" thickTop="1">
      <c r="I91" s="3"/>
    </row>
    <row r="92" spans="1:3" ht="15.75">
      <c r="A92" s="5">
        <v>13</v>
      </c>
      <c r="B92" s="5"/>
      <c r="C92" s="5" t="s">
        <v>75</v>
      </c>
    </row>
    <row r="93" spans="3:11" ht="33.75" customHeight="1">
      <c r="C93" s="121" t="s">
        <v>157</v>
      </c>
      <c r="D93" s="121"/>
      <c r="E93" s="121"/>
      <c r="F93" s="121"/>
      <c r="G93" s="121"/>
      <c r="H93" s="121"/>
      <c r="I93" s="121"/>
      <c r="J93" s="121"/>
      <c r="K93" s="121"/>
    </row>
    <row r="94" ht="5.25" customHeight="1"/>
    <row r="95" ht="15.75">
      <c r="I95" s="13" t="s">
        <v>8</v>
      </c>
    </row>
    <row r="96" ht="4.5" customHeight="1"/>
    <row r="97" spans="3:9" ht="15.75">
      <c r="C97" s="1" t="s">
        <v>168</v>
      </c>
      <c r="I97" s="3">
        <v>57000</v>
      </c>
    </row>
    <row r="98" spans="3:9" ht="15.75">
      <c r="C98" s="1" t="s">
        <v>76</v>
      </c>
      <c r="I98" s="3">
        <v>10490</v>
      </c>
    </row>
    <row r="99" ht="5.25" customHeight="1" thickBot="1">
      <c r="I99" s="59"/>
    </row>
    <row r="100" ht="9.75" customHeight="1" thickTop="1"/>
    <row r="101" spans="3:11" ht="48" customHeight="1">
      <c r="C101" s="121" t="s">
        <v>161</v>
      </c>
      <c r="D101" s="121"/>
      <c r="E101" s="121"/>
      <c r="F101" s="121"/>
      <c r="G101" s="121"/>
      <c r="H101" s="121"/>
      <c r="I101" s="121"/>
      <c r="J101" s="121"/>
      <c r="K101" s="121"/>
    </row>
    <row r="103" spans="1:3" ht="15.75">
      <c r="A103" s="5">
        <v>14</v>
      </c>
      <c r="B103" s="5"/>
      <c r="C103" s="5" t="s">
        <v>77</v>
      </c>
    </row>
    <row r="104" spans="3:11" ht="33.75" customHeight="1">
      <c r="C104" s="121" t="s">
        <v>162</v>
      </c>
      <c r="D104" s="121"/>
      <c r="E104" s="121"/>
      <c r="F104" s="121"/>
      <c r="G104" s="121"/>
      <c r="H104" s="121"/>
      <c r="I104" s="121"/>
      <c r="J104" s="121"/>
      <c r="K104" s="121"/>
    </row>
    <row r="106" spans="1:11" ht="15.75" customHeight="1">
      <c r="A106" s="124" t="s">
        <v>74</v>
      </c>
      <c r="B106" s="97"/>
      <c r="C106" s="97"/>
      <c r="D106" s="97"/>
      <c r="E106" s="97"/>
      <c r="F106" s="97"/>
      <c r="G106" s="97"/>
      <c r="H106" s="97"/>
      <c r="I106" s="97"/>
      <c r="J106" s="97"/>
      <c r="K106" s="97"/>
    </row>
    <row r="109" spans="1:3" ht="15.75">
      <c r="A109" s="5">
        <v>15</v>
      </c>
      <c r="B109" s="5"/>
      <c r="C109" s="5" t="s">
        <v>78</v>
      </c>
    </row>
    <row r="110" spans="3:11" ht="33" customHeight="1">
      <c r="C110" s="121" t="s">
        <v>163</v>
      </c>
      <c r="D110" s="121"/>
      <c r="E110" s="121"/>
      <c r="F110" s="121"/>
      <c r="G110" s="121"/>
      <c r="H110" s="121"/>
      <c r="I110" s="121"/>
      <c r="J110" s="121"/>
      <c r="K110" s="121"/>
    </row>
    <row r="112" spans="1:3" ht="15.75">
      <c r="A112" s="5">
        <v>16</v>
      </c>
      <c r="B112" s="5"/>
      <c r="C112" s="5" t="s">
        <v>175</v>
      </c>
    </row>
    <row r="113" ht="5.25" customHeight="1"/>
    <row r="114" spans="3:8" ht="54.75" customHeight="1">
      <c r="C114" s="86"/>
      <c r="D114" s="89"/>
      <c r="E114" s="87"/>
      <c r="F114" s="90" t="s">
        <v>177</v>
      </c>
      <c r="G114" s="88" t="s">
        <v>178</v>
      </c>
      <c r="H114" s="90" t="s">
        <v>179</v>
      </c>
    </row>
    <row r="115" spans="3:8" ht="7.5" customHeight="1">
      <c r="C115" s="10"/>
      <c r="D115" s="79"/>
      <c r="E115" s="79"/>
      <c r="F115" s="51"/>
      <c r="G115" s="82"/>
      <c r="H115" s="91"/>
    </row>
    <row r="116" spans="3:8" ht="15.75">
      <c r="C116" s="10" t="s">
        <v>138</v>
      </c>
      <c r="D116" s="11"/>
      <c r="E116" s="11"/>
      <c r="F116" s="93" t="s">
        <v>154</v>
      </c>
      <c r="G116" s="23">
        <v>5544</v>
      </c>
      <c r="H116" s="83">
        <v>19312</v>
      </c>
    </row>
    <row r="117" spans="3:8" ht="15.75">
      <c r="C117" s="10" t="s">
        <v>139</v>
      </c>
      <c r="D117" s="11"/>
      <c r="E117" s="11"/>
      <c r="F117" s="83">
        <v>189491</v>
      </c>
      <c r="G117" s="23">
        <v>16827</v>
      </c>
      <c r="H117" s="83">
        <v>63828</v>
      </c>
    </row>
    <row r="118" spans="3:8" ht="15.75">
      <c r="C118" s="10" t="s">
        <v>142</v>
      </c>
      <c r="D118" s="11"/>
      <c r="E118" s="11"/>
      <c r="F118" s="83">
        <f>185181-17949</f>
        <v>167232</v>
      </c>
      <c r="G118" s="23">
        <f>13678+2704-1040</f>
        <v>15342</v>
      </c>
      <c r="H118" s="83">
        <v>139235</v>
      </c>
    </row>
    <row r="119" spans="3:8" ht="15.75">
      <c r="C119" s="10" t="s">
        <v>140</v>
      </c>
      <c r="D119" s="11"/>
      <c r="E119" s="11"/>
      <c r="F119" s="83">
        <f>7847+10198+1444+41507</f>
        <v>60996</v>
      </c>
      <c r="G119" s="23">
        <f>1331-1133+(-7413+2795-838)+3855</f>
        <v>-1403</v>
      </c>
      <c r="H119" s="83">
        <f>18421-2152-5428+49171</f>
        <v>60012</v>
      </c>
    </row>
    <row r="120" spans="3:8" ht="15.75">
      <c r="C120" s="10" t="s">
        <v>141</v>
      </c>
      <c r="D120" s="11"/>
      <c r="E120" s="11"/>
      <c r="F120" s="83">
        <f>3684-2619</f>
        <v>1065</v>
      </c>
      <c r="G120" s="23">
        <f>58750-SUM(G116:G119)</f>
        <v>22440</v>
      </c>
      <c r="H120" s="83">
        <f>750139-SUM(H116:H119)</f>
        <v>467752</v>
      </c>
    </row>
    <row r="121" spans="3:8" ht="5.25" customHeight="1">
      <c r="C121" s="10"/>
      <c r="D121" s="11"/>
      <c r="E121" s="11"/>
      <c r="F121" s="83"/>
      <c r="G121" s="23"/>
      <c r="H121" s="83"/>
    </row>
    <row r="122" spans="3:8" ht="18" customHeight="1">
      <c r="C122" s="80"/>
      <c r="D122" s="81"/>
      <c r="E122" s="81"/>
      <c r="F122" s="84">
        <f>SUM(F116:F121)</f>
        <v>418784</v>
      </c>
      <c r="G122" s="85">
        <f>SUM(G116:G121)</f>
        <v>58750</v>
      </c>
      <c r="H122" s="84">
        <f>SUM(H116:H120)</f>
        <v>750139</v>
      </c>
    </row>
    <row r="123" spans="6:8" ht="15.75" customHeight="1">
      <c r="F123" s="3"/>
      <c r="G123" s="3"/>
      <c r="H123" s="3"/>
    </row>
    <row r="124" spans="1:11" ht="15.75">
      <c r="A124" s="5">
        <v>17</v>
      </c>
      <c r="B124" s="5"/>
      <c r="C124" s="123" t="s">
        <v>169</v>
      </c>
      <c r="D124" s="123"/>
      <c r="E124" s="123"/>
      <c r="F124" s="123"/>
      <c r="G124" s="123"/>
      <c r="H124" s="123"/>
      <c r="I124" s="123"/>
      <c r="J124" s="123"/>
      <c r="K124" s="123"/>
    </row>
    <row r="125" spans="3:11" ht="48" customHeight="1">
      <c r="C125" s="121" t="s">
        <v>176</v>
      </c>
      <c r="D125" s="121"/>
      <c r="E125" s="121"/>
      <c r="F125" s="121"/>
      <c r="G125" s="121"/>
      <c r="H125" s="121"/>
      <c r="I125" s="121"/>
      <c r="J125" s="121"/>
      <c r="K125" s="121"/>
    </row>
    <row r="126" ht="15.75" customHeight="1"/>
    <row r="127" spans="1:3" ht="15.75">
      <c r="A127" s="5">
        <v>18</v>
      </c>
      <c r="B127" s="5"/>
      <c r="C127" s="5" t="s">
        <v>79</v>
      </c>
    </row>
    <row r="128" spans="3:11" ht="79.5" customHeight="1">
      <c r="C128" s="121" t="s">
        <v>181</v>
      </c>
      <c r="D128" s="121"/>
      <c r="E128" s="121"/>
      <c r="F128" s="121"/>
      <c r="G128" s="121"/>
      <c r="H128" s="121"/>
      <c r="I128" s="121"/>
      <c r="J128" s="121"/>
      <c r="K128" s="121"/>
    </row>
    <row r="129" spans="3:11" ht="48" customHeight="1">
      <c r="C129" s="121" t="s">
        <v>165</v>
      </c>
      <c r="D129" s="121"/>
      <c r="E129" s="121"/>
      <c r="F129" s="121"/>
      <c r="G129" s="121"/>
      <c r="H129" s="121"/>
      <c r="I129" s="121"/>
      <c r="J129" s="121"/>
      <c r="K129" s="121"/>
    </row>
    <row r="130" ht="15" customHeight="1"/>
    <row r="131" spans="1:3" ht="15.75">
      <c r="A131" s="5">
        <v>19</v>
      </c>
      <c r="B131" s="5"/>
      <c r="C131" s="5" t="s">
        <v>164</v>
      </c>
    </row>
    <row r="132" ht="15.75">
      <c r="C132" s="1" t="s">
        <v>166</v>
      </c>
    </row>
    <row r="133" ht="15.75" customHeight="1"/>
    <row r="134" spans="1:3" ht="15.75">
      <c r="A134" s="5">
        <v>20</v>
      </c>
      <c r="B134" s="5"/>
      <c r="C134" s="5" t="s">
        <v>80</v>
      </c>
    </row>
    <row r="135" ht="15.75">
      <c r="C135" s="1" t="s">
        <v>81</v>
      </c>
    </row>
    <row r="136" ht="15.75" customHeight="1"/>
    <row r="137" spans="1:3" ht="15.75">
      <c r="A137" s="5">
        <v>21</v>
      </c>
      <c r="B137" s="5"/>
      <c r="C137" s="5" t="s">
        <v>82</v>
      </c>
    </row>
    <row r="138" spans="3:11" ht="31.5" customHeight="1">
      <c r="C138" s="121" t="s">
        <v>182</v>
      </c>
      <c r="D138" s="121"/>
      <c r="E138" s="121"/>
      <c r="F138" s="121"/>
      <c r="G138" s="121"/>
      <c r="H138" s="121"/>
      <c r="I138" s="121"/>
      <c r="J138" s="121"/>
      <c r="K138" s="121"/>
    </row>
    <row r="139" ht="15.75" customHeight="1"/>
    <row r="140" spans="1:3" ht="15.75">
      <c r="A140" s="5">
        <v>22</v>
      </c>
      <c r="B140" s="5"/>
      <c r="C140" s="5" t="s">
        <v>83</v>
      </c>
    </row>
    <row r="141" spans="3:11" ht="33.75" customHeight="1">
      <c r="C141" s="121" t="s">
        <v>180</v>
      </c>
      <c r="D141" s="121"/>
      <c r="E141" s="121"/>
      <c r="F141" s="121"/>
      <c r="G141" s="121"/>
      <c r="H141" s="121"/>
      <c r="I141" s="121"/>
      <c r="J141" s="121"/>
      <c r="K141" s="121"/>
    </row>
    <row r="142" ht="16.5" customHeight="1"/>
    <row r="143" ht="15.75">
      <c r="A143" s="1" t="s">
        <v>84</v>
      </c>
    </row>
    <row r="145" ht="15.75">
      <c r="A145" s="5" t="s">
        <v>85</v>
      </c>
    </row>
    <row r="146" ht="15.75">
      <c r="A146" s="1" t="s">
        <v>86</v>
      </c>
    </row>
    <row r="147" spans="1:2" ht="15.75">
      <c r="A147" s="92" t="s">
        <v>137</v>
      </c>
      <c r="B147" s="19"/>
    </row>
  </sheetData>
  <mergeCells count="27">
    <mergeCell ref="C141:K141"/>
    <mergeCell ref="A52:K52"/>
    <mergeCell ref="A106:K106"/>
    <mergeCell ref="C128:K128"/>
    <mergeCell ref="C129:K129"/>
    <mergeCell ref="C138:K138"/>
    <mergeCell ref="C104:K104"/>
    <mergeCell ref="C110:K110"/>
    <mergeCell ref="C48:K48"/>
    <mergeCell ref="C46:K46"/>
    <mergeCell ref="C124:K124"/>
    <mergeCell ref="C125:K125"/>
    <mergeCell ref="C49:K49"/>
    <mergeCell ref="C56:K56"/>
    <mergeCell ref="C59:K59"/>
    <mergeCell ref="C101:K101"/>
    <mergeCell ref="C93:K93"/>
    <mergeCell ref="A1:K1"/>
    <mergeCell ref="I61:J61"/>
    <mergeCell ref="I62:J62"/>
    <mergeCell ref="I63:J63"/>
    <mergeCell ref="D61:E61"/>
    <mergeCell ref="D62:E62"/>
    <mergeCell ref="D63:E63"/>
    <mergeCell ref="C7:K7"/>
    <mergeCell ref="C16:K16"/>
    <mergeCell ref="C25:K25"/>
  </mergeCells>
  <printOptions horizontalCentered="1"/>
  <pageMargins left="0.7874015748031497" right="0.3937007874015748" top="0.5118110236220472" bottom="0.31496062992125984" header="0" footer="0"/>
  <pageSetup fitToHeight="2"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ENVIROCHEM CONSULTANTS S/B</cp:lastModifiedBy>
  <cp:lastPrinted>1999-11-04T08:49:28Z</cp:lastPrinted>
  <dcterms:created xsi:type="dcterms:W3CDTF">1999-10-13T04:05:52Z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